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nulis\aurone\"/>
    </mc:Choice>
  </mc:AlternateContent>
  <xr:revisionPtr revIDLastSave="0" documentId="13_ncr:1_{AD526E4D-61C2-40B1-96B7-360D407D801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ERCOBAAN 1" sheetId="2" r:id="rId1"/>
    <sheet name="PERCOBAAN 2" sheetId="7" r:id="rId2"/>
    <sheet name="PERCOBAAN 3 FIX" sheetId="8" r:id="rId3"/>
    <sheet name="Lembar1" sheetId="10" r:id="rId4"/>
    <sheet name="DATA SPSS PERCOBAAN 3" sheetId="9" r:id="rId5"/>
    <sheet name="Model 1 TYAS" sheetId="3" r:id="rId6"/>
    <sheet name="Model 2 TYAS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5" i="8"/>
  <c r="Z14" i="8"/>
  <c r="AA14" i="8" s="1"/>
  <c r="Z13" i="8"/>
  <c r="AA13" i="8" s="1"/>
  <c r="Z12" i="8"/>
  <c r="AA12" i="8" s="1"/>
  <c r="Z11" i="8"/>
  <c r="AA5" i="8"/>
  <c r="AA6" i="8"/>
  <c r="AA7" i="8"/>
  <c r="AA8" i="8"/>
  <c r="AA9" i="8"/>
  <c r="AA10" i="8"/>
  <c r="AA11" i="8"/>
  <c r="AA4" i="8"/>
  <c r="Y4" i="8"/>
  <c r="Z10" i="8"/>
  <c r="Z9" i="8"/>
  <c r="Z8" i="8"/>
  <c r="Z7" i="8"/>
  <c r="Z6" i="8"/>
  <c r="Z5" i="8"/>
  <c r="Z4" i="8"/>
  <c r="X4" i="8"/>
  <c r="V15" i="10"/>
  <c r="V14" i="10"/>
  <c r="V13" i="10"/>
  <c r="V12" i="10"/>
  <c r="V11" i="10"/>
  <c r="V10" i="10"/>
  <c r="V9" i="10"/>
  <c r="V8" i="10"/>
  <c r="V7" i="10"/>
  <c r="V6" i="10"/>
  <c r="V5" i="10"/>
  <c r="V4" i="10"/>
  <c r="V3" i="10"/>
  <c r="V2" i="10"/>
  <c r="AA18" i="8"/>
  <c r="X5" i="2" l="1"/>
  <c r="X6" i="2"/>
  <c r="X7" i="2"/>
  <c r="X8" i="2"/>
  <c r="X9" i="2"/>
  <c r="X10" i="2"/>
  <c r="X11" i="2"/>
  <c r="X12" i="2"/>
  <c r="X13" i="2"/>
  <c r="X4" i="2"/>
  <c r="AB21" i="8"/>
  <c r="Y21" i="8"/>
  <c r="Y5" i="8"/>
  <c r="Y6" i="8"/>
  <c r="Y7" i="8"/>
  <c r="Y8" i="8"/>
  <c r="Y9" i="8"/>
  <c r="Y10" i="8"/>
  <c r="Y11" i="8"/>
  <c r="Y12" i="8"/>
  <c r="Y13" i="8"/>
  <c r="Y14" i="8"/>
  <c r="Y18" i="8"/>
  <c r="Y19" i="8"/>
  <c r="Y20" i="8"/>
  <c r="X20" i="8"/>
  <c r="X19" i="8"/>
  <c r="X18" i="8"/>
  <c r="X14" i="8"/>
  <c r="X13" i="8"/>
  <c r="X12" i="8"/>
  <c r="X11" i="8"/>
  <c r="X10" i="8"/>
  <c r="X9" i="8"/>
  <c r="X8" i="8"/>
  <c r="X7" i="8"/>
  <c r="X6" i="8"/>
  <c r="X5" i="8"/>
  <c r="AF21" i="8"/>
  <c r="AF19" i="8"/>
  <c r="AF20" i="8"/>
  <c r="AF18" i="8"/>
  <c r="AE20" i="8"/>
  <c r="AE19" i="8"/>
  <c r="AE18" i="8"/>
  <c r="AD21" i="8"/>
  <c r="AD19" i="8"/>
  <c r="AD20" i="8"/>
  <c r="AD18" i="8"/>
  <c r="AC20" i="8"/>
  <c r="AC19" i="8"/>
  <c r="AC18" i="8"/>
  <c r="AB19" i="8"/>
  <c r="AB20" i="8"/>
  <c r="AA20" i="8"/>
  <c r="AA19" i="8"/>
  <c r="W20" i="8"/>
  <c r="W14" i="8"/>
  <c r="W13" i="8"/>
  <c r="W12" i="8"/>
  <c r="W11" i="8"/>
  <c r="W10" i="8"/>
  <c r="W9" i="8"/>
  <c r="W8" i="8"/>
  <c r="W7" i="8"/>
  <c r="W6" i="8"/>
  <c r="W5" i="8"/>
  <c r="W4" i="8"/>
  <c r="W19" i="8"/>
  <c r="W18" i="8"/>
  <c r="W32" i="7"/>
  <c r="W31" i="7"/>
  <c r="W30" i="7"/>
  <c r="W29" i="7"/>
  <c r="W28" i="7"/>
  <c r="AI20" i="7"/>
  <c r="AJ20" i="7" s="1"/>
  <c r="AJ21" i="7" s="1"/>
  <c r="AJ18" i="7"/>
  <c r="AJ19" i="7"/>
  <c r="AJ17" i="7"/>
  <c r="AI19" i="7"/>
  <c r="AI18" i="7"/>
  <c r="AI17" i="7"/>
  <c r="AH21" i="7"/>
  <c r="AH18" i="7"/>
  <c r="AH19" i="7"/>
  <c r="AH20" i="7"/>
  <c r="AH17" i="7"/>
  <c r="AG20" i="7"/>
  <c r="AG19" i="7"/>
  <c r="AG18" i="7"/>
  <c r="AG17" i="7"/>
  <c r="AF21" i="7"/>
  <c r="AF18" i="7"/>
  <c r="AF19" i="7"/>
  <c r="AF20" i="7"/>
  <c r="AF17" i="7"/>
  <c r="AE20" i="7"/>
  <c r="AE19" i="7"/>
  <c r="AE18" i="7"/>
  <c r="AE17" i="7"/>
  <c r="AD21" i="7"/>
  <c r="AD18" i="7"/>
  <c r="AD19" i="7"/>
  <c r="AD20" i="7"/>
  <c r="AD17" i="7"/>
  <c r="AC20" i="7"/>
  <c r="AC19" i="7"/>
  <c r="AC18" i="7"/>
  <c r="AC17" i="7"/>
  <c r="AB21" i="7"/>
  <c r="AB18" i="7"/>
  <c r="AB19" i="7"/>
  <c r="AB20" i="7"/>
  <c r="AB17" i="7"/>
  <c r="AA20" i="7"/>
  <c r="AA19" i="7"/>
  <c r="AA18" i="7"/>
  <c r="AA17" i="7"/>
  <c r="AL23" i="2"/>
  <c r="AJ23" i="2"/>
  <c r="AL20" i="2"/>
  <c r="AL21" i="2"/>
  <c r="AL22" i="2"/>
  <c r="AL19" i="2"/>
  <c r="AJ20" i="2"/>
  <c r="AJ21" i="2"/>
  <c r="AJ22" i="2"/>
  <c r="AJ19" i="2"/>
  <c r="AH23" i="2"/>
  <c r="AH20" i="2"/>
  <c r="AH21" i="2"/>
  <c r="AH22" i="2"/>
  <c r="AH19" i="2"/>
  <c r="AF23" i="2"/>
  <c r="AF20" i="2"/>
  <c r="AF21" i="2"/>
  <c r="AF22" i="2"/>
  <c r="AF19" i="2"/>
  <c r="AD23" i="2"/>
  <c r="AD22" i="2"/>
  <c r="AD20" i="2"/>
  <c r="AD21" i="2"/>
  <c r="AD19" i="2"/>
  <c r="AK22" i="2"/>
  <c r="AK21" i="2"/>
  <c r="AK20" i="2"/>
  <c r="AK19" i="2"/>
  <c r="AI22" i="2"/>
  <c r="AI21" i="2"/>
  <c r="AI20" i="2"/>
  <c r="AI19" i="2"/>
  <c r="AG22" i="2"/>
  <c r="AG21" i="2"/>
  <c r="AG20" i="2"/>
  <c r="AG19" i="2"/>
  <c r="AE22" i="2"/>
  <c r="AE21" i="2"/>
  <c r="AE20" i="2"/>
  <c r="AE19" i="2"/>
  <c r="AC22" i="2"/>
  <c r="AC21" i="2"/>
  <c r="AC20" i="2"/>
  <c r="AC19" i="2"/>
  <c r="O5" i="3"/>
  <c r="S12" i="3"/>
  <c r="Q12" i="3"/>
  <c r="O12" i="3"/>
  <c r="M12" i="3"/>
  <c r="T12" i="3" s="1"/>
  <c r="P12" i="3" l="1"/>
  <c r="R12" i="3"/>
  <c r="J26" i="3"/>
  <c r="J27" i="3"/>
  <c r="J28" i="3"/>
  <c r="J29" i="3"/>
  <c r="J30" i="3"/>
  <c r="J31" i="3"/>
  <c r="J32" i="3"/>
  <c r="J33" i="3"/>
  <c r="J34" i="3"/>
  <c r="J35" i="3"/>
  <c r="J25" i="3"/>
  <c r="P22" i="3"/>
  <c r="P23" i="3" s="1"/>
  <c r="S6" i="3"/>
  <c r="S7" i="3"/>
  <c r="S8" i="3"/>
  <c r="S9" i="3"/>
  <c r="S10" i="3"/>
  <c r="S11" i="3"/>
  <c r="S37" i="3"/>
  <c r="S13" i="3"/>
  <c r="S15" i="3"/>
  <c r="S16" i="3"/>
  <c r="S17" i="3"/>
  <c r="S18" i="3"/>
  <c r="S19" i="3"/>
  <c r="S5" i="3"/>
  <c r="Q5" i="3"/>
  <c r="Q6" i="3"/>
  <c r="Q7" i="3"/>
  <c r="Q8" i="3"/>
  <c r="Q9" i="3"/>
  <c r="Q10" i="3"/>
  <c r="Q11" i="3"/>
  <c r="Q37" i="3"/>
  <c r="Q13" i="3"/>
  <c r="Q15" i="3"/>
  <c r="Q16" i="3"/>
  <c r="Q17" i="3"/>
  <c r="Q18" i="3"/>
  <c r="Q19" i="3"/>
  <c r="M6" i="3"/>
  <c r="T6" i="3" s="1"/>
  <c r="M7" i="3"/>
  <c r="T7" i="3" s="1"/>
  <c r="M8" i="3"/>
  <c r="T8" i="3" s="1"/>
  <c r="M9" i="3"/>
  <c r="M10" i="3"/>
  <c r="T10" i="3" s="1"/>
  <c r="M11" i="3"/>
  <c r="M37" i="3"/>
  <c r="M13" i="3"/>
  <c r="M15" i="3"/>
  <c r="T15" i="3" s="1"/>
  <c r="M16" i="3"/>
  <c r="M17" i="3"/>
  <c r="R17" i="3" s="1"/>
  <c r="M18" i="3"/>
  <c r="M19" i="3"/>
  <c r="T19" i="3" s="1"/>
  <c r="M5" i="3"/>
  <c r="O6" i="3"/>
  <c r="O7" i="3"/>
  <c r="O8" i="3"/>
  <c r="O9" i="3"/>
  <c r="O10" i="3"/>
  <c r="O11" i="3"/>
  <c r="O37" i="3"/>
  <c r="O13" i="3"/>
  <c r="O15" i="3"/>
  <c r="O16" i="3"/>
  <c r="O17" i="3"/>
  <c r="O18" i="3"/>
  <c r="O19" i="3"/>
  <c r="W5" i="2"/>
  <c r="W6" i="2"/>
  <c r="W7" i="2"/>
  <c r="W8" i="2"/>
  <c r="W9" i="2"/>
  <c r="W10" i="2"/>
  <c r="W11" i="2"/>
  <c r="W12" i="2"/>
  <c r="W13" i="2"/>
  <c r="W19" i="2"/>
  <c r="W20" i="2"/>
  <c r="W21" i="2"/>
  <c r="W22" i="2"/>
  <c r="W4" i="2"/>
  <c r="P37" i="3" l="1"/>
  <c r="P5" i="3"/>
  <c r="R16" i="3"/>
  <c r="R11" i="3"/>
  <c r="R5" i="3"/>
  <c r="R18" i="3"/>
  <c r="R13" i="3"/>
  <c r="R9" i="3"/>
  <c r="P11" i="3"/>
  <c r="R37" i="3"/>
  <c r="T17" i="3"/>
  <c r="P17" i="3"/>
  <c r="P8" i="3"/>
  <c r="T5" i="3"/>
  <c r="T16" i="3"/>
  <c r="T11" i="3"/>
  <c r="T13" i="3"/>
  <c r="P16" i="3"/>
  <c r="P7" i="3"/>
  <c r="R8" i="3"/>
  <c r="T37" i="3"/>
  <c r="R7" i="3"/>
  <c r="T18" i="3"/>
  <c r="T9" i="3"/>
  <c r="P19" i="3"/>
  <c r="P15" i="3"/>
  <c r="P10" i="3"/>
  <c r="P6" i="3"/>
  <c r="R19" i="3"/>
  <c r="R15" i="3"/>
  <c r="R10" i="3"/>
  <c r="R6" i="3"/>
  <c r="P18" i="3"/>
  <c r="P13" i="3"/>
  <c r="P9" i="3"/>
</calcChain>
</file>

<file path=xl/sharedStrings.xml><?xml version="1.0" encoding="utf-8"?>
<sst xmlns="http://schemas.openxmlformats.org/spreadsheetml/2006/main" count="571" uniqueCount="113">
  <si>
    <t>α (Å)</t>
  </si>
  <si>
    <t>μ (Debye)</t>
  </si>
  <si>
    <t>RD (Å)</t>
  </si>
  <si>
    <t>Log P</t>
  </si>
  <si>
    <t>Vvdw (Å)</t>
  </si>
  <si>
    <t>Avdw (Å)</t>
  </si>
  <si>
    <t>BM (amu)</t>
  </si>
  <si>
    <t>IC</t>
  </si>
  <si>
    <t>Struktur</t>
  </si>
  <si>
    <t>mC1</t>
  </si>
  <si>
    <t>mN1</t>
  </si>
  <si>
    <t>mC2</t>
  </si>
  <si>
    <t>mC3</t>
  </si>
  <si>
    <t>mC4</t>
  </si>
  <si>
    <t>mN2</t>
  </si>
  <si>
    <t>mC5</t>
  </si>
  <si>
    <t>mC6</t>
  </si>
  <si>
    <t>mC7</t>
  </si>
  <si>
    <t>mC8</t>
  </si>
  <si>
    <t>mC9</t>
  </si>
  <si>
    <t>mC10</t>
  </si>
  <si>
    <t>mC11</t>
  </si>
  <si>
    <t>LogIC</t>
  </si>
  <si>
    <t>Model 1</t>
  </si>
  <si>
    <t>Model 2</t>
  </si>
  <si>
    <t>Residual 1</t>
  </si>
  <si>
    <t>Residual 2</t>
  </si>
  <si>
    <t>Model 3</t>
  </si>
  <si>
    <t>Residual 3</t>
  </si>
  <si>
    <t>Fhit</t>
  </si>
  <si>
    <t>Ftab</t>
  </si>
  <si>
    <t>Fhit/Ftab</t>
  </si>
  <si>
    <t>Persamaan Baru</t>
  </si>
  <si>
    <t>konstanta</t>
  </si>
  <si>
    <t>IC PRED 1</t>
  </si>
  <si>
    <t>PRESS 1</t>
  </si>
  <si>
    <t>IC PRED 2</t>
  </si>
  <si>
    <t>PRESS 2</t>
  </si>
  <si>
    <t>ICPRED 3</t>
  </si>
  <si>
    <t>PRESS 3</t>
  </si>
  <si>
    <t>Model 4</t>
  </si>
  <si>
    <t>Model 5</t>
  </si>
  <si>
    <t>konstan</t>
  </si>
  <si>
    <t>Model</t>
  </si>
  <si>
    <t>IC PRED 4</t>
  </si>
  <si>
    <t>PRESS 4</t>
  </si>
  <si>
    <t>IC PRED 5</t>
  </si>
  <si>
    <t>PRESS 5</t>
  </si>
  <si>
    <t>IC PRED 3</t>
  </si>
  <si>
    <t>Model Summary - LogIC</t>
  </si>
  <si>
    <t>R</t>
  </si>
  <si>
    <t>R²</t>
  </si>
  <si>
    <t>Adjusted R²</t>
  </si>
  <si>
    <t>RMSE</t>
  </si>
  <si>
    <t>ANOVA</t>
  </si>
  <si>
    <t>Sum of Squares</t>
  </si>
  <si>
    <t>df</t>
  </si>
  <si>
    <t>Mean Square</t>
  </si>
  <si>
    <t>F</t>
  </si>
  <si>
    <t>p</t>
  </si>
  <si>
    <t>Regression</t>
  </si>
  <si>
    <t>Residual</t>
  </si>
  <si>
    <t>Total</t>
  </si>
  <si>
    <t>&lt; .001</t>
  </si>
  <si>
    <t>Coefficients</t>
  </si>
  <si>
    <t>Unstandardized</t>
  </si>
  <si>
    <t>Standard Error</t>
  </si>
  <si>
    <t>Standardized</t>
  </si>
  <si>
    <t>t</t>
  </si>
  <si>
    <t>(Intercept)</t>
  </si>
  <si>
    <t>metode enter</t>
  </si>
  <si>
    <t>H₀</t>
  </si>
  <si>
    <t>H₁</t>
  </si>
  <si>
    <r>
      <t>Note.</t>
    </r>
    <r>
      <rPr>
        <sz val="11"/>
        <color theme="1"/>
        <rFont val="Calibri"/>
        <family val="2"/>
        <scheme val="minor"/>
      </rPr>
      <t xml:space="preserve">  The intercept model is omitted, as no meaningful information can be shown.</t>
    </r>
  </si>
  <si>
    <t>Senyawa Uji</t>
  </si>
  <si>
    <t>Senyawa Fitting</t>
  </si>
  <si>
    <t>Pearson's Correlations</t>
  </si>
  <si>
    <t>Variable</t>
  </si>
  <si>
    <t>1. LogIC</t>
  </si>
  <si>
    <t>Pearson's r</t>
  </si>
  <si>
    <t>—</t>
  </si>
  <si>
    <t>p-value</t>
  </si>
  <si>
    <t>2. mC1</t>
  </si>
  <si>
    <t>3. mN1</t>
  </si>
  <si>
    <t>4. mC2</t>
  </si>
  <si>
    <t>5. mC3</t>
  </si>
  <si>
    <t>6. mC4</t>
  </si>
  <si>
    <t>7. mN2</t>
  </si>
  <si>
    <t>8. mC5</t>
  </si>
  <si>
    <t>9. mC6</t>
  </si>
  <si>
    <t>10. mC7</t>
  </si>
  <si>
    <t>11. mC8</t>
  </si>
  <si>
    <t>12. mC9</t>
  </si>
  <si>
    <t>13. mC10</t>
  </si>
  <si>
    <t>14. mC11</t>
  </si>
  <si>
    <t>15. α (Å)</t>
  </si>
  <si>
    <t>16. μ (Debye)</t>
  </si>
  <si>
    <t>17. RD (Å)</t>
  </si>
  <si>
    <t>18. Log P</t>
  </si>
  <si>
    <t>19. BM (amu)</t>
  </si>
  <si>
    <t>20. Vvdw (Å)</t>
  </si>
  <si>
    <t>21. Avdw (Å)</t>
  </si>
  <si>
    <t>DATA UJI KORELASI</t>
  </si>
  <si>
    <t>METODE BACK WARD</t>
  </si>
  <si>
    <t>pIC PRED 1</t>
  </si>
  <si>
    <t>pIC PRED 2</t>
  </si>
  <si>
    <t>pIC PRED 3</t>
  </si>
  <si>
    <t>Metode Enter</t>
  </si>
  <si>
    <t>IC PRED</t>
  </si>
  <si>
    <t>PRESS</t>
  </si>
  <si>
    <t>JUMLAH PRESS</t>
  </si>
  <si>
    <t>1/EC50</t>
  </si>
  <si>
    <t>Konstanta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</si>
</sst>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1" xfId="0" applyFill="1" applyBorder="1"/>
    <xf numFmtId="0" fontId="4" fillId="0" borderId="0" xfId="0" applyFont="1"/>
    <xf numFmtId="0" fontId="0" fillId="0" borderId="2" xfId="0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5" borderId="2" xfId="0" applyFill="1" applyBorder="1" applyAlignment="1">
      <alignment horizontal="left" vertical="center" wrapText="1"/>
    </xf>
    <xf numFmtId="0" fontId="0" fillId="6" borderId="0" xfId="0" applyFill="1"/>
    <xf numFmtId="0" fontId="0" fillId="6" borderId="0" xfId="0" applyFill="1" applyAlignment="1">
      <alignment horizontal="left" vertical="center" wrapText="1"/>
    </xf>
    <xf numFmtId="0" fontId="0" fillId="7" borderId="0" xfId="0" applyFill="1"/>
    <xf numFmtId="0" fontId="0" fillId="0" borderId="4" xfId="0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0" fillId="5" borderId="0" xfId="0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'Model 1 TYAS'!$M$5:$M$19</c:f>
              <c:numCache>
                <c:formatCode>0.000</c:formatCode>
                <c:ptCount val="15"/>
                <c:pt idx="0">
                  <c:v>0.3010299956639812</c:v>
                </c:pt>
                <c:pt idx="1">
                  <c:v>0.54406804435027567</c:v>
                </c:pt>
                <c:pt idx="2">
                  <c:v>-0.23657200643706275</c:v>
                </c:pt>
                <c:pt idx="3">
                  <c:v>0.63346845557958653</c:v>
                </c:pt>
                <c:pt idx="4">
                  <c:v>0.34242268082220628</c:v>
                </c:pt>
                <c:pt idx="5">
                  <c:v>-0.25963731050575611</c:v>
                </c:pt>
                <c:pt idx="6">
                  <c:v>-0.58502665202918203</c:v>
                </c:pt>
                <c:pt idx="7">
                  <c:v>0.23044892137827391</c:v>
                </c:pt>
                <c:pt idx="8">
                  <c:v>4.1392685158225077E-2</c:v>
                </c:pt>
                <c:pt idx="10">
                  <c:v>0.47712125471966244</c:v>
                </c:pt>
                <c:pt idx="11">
                  <c:v>7.9181246047624818E-2</c:v>
                </c:pt>
                <c:pt idx="12">
                  <c:v>0.91381385238371671</c:v>
                </c:pt>
                <c:pt idx="13">
                  <c:v>0.96378782734555524</c:v>
                </c:pt>
                <c:pt idx="14">
                  <c:v>0.93951925261861846</c:v>
                </c:pt>
              </c:numCache>
            </c:numRef>
          </c:xVal>
          <c:yVal>
            <c:numRef>
              <c:f>'Model 1 TYAS'!$N$5:$N$19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55-495B-B8C6-DF75C00E8756}"/>
            </c:ext>
          </c:extLst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3244160104986878"/>
                  <c:y val="2.2090988626421698E-2"/>
                </c:manualLayout>
              </c:layout>
              <c:numFmt formatCode="General" sourceLinked="0"/>
            </c:trendlineLbl>
          </c:trendline>
          <c:xVal>
            <c:numRef>
              <c:f>'Model 1 TYAS'!$M$5:$M$19</c:f>
              <c:numCache>
                <c:formatCode>0.000</c:formatCode>
                <c:ptCount val="15"/>
                <c:pt idx="0">
                  <c:v>0.3010299956639812</c:v>
                </c:pt>
                <c:pt idx="1">
                  <c:v>0.54406804435027567</c:v>
                </c:pt>
                <c:pt idx="2">
                  <c:v>-0.23657200643706275</c:v>
                </c:pt>
                <c:pt idx="3">
                  <c:v>0.63346845557958653</c:v>
                </c:pt>
                <c:pt idx="4">
                  <c:v>0.34242268082220628</c:v>
                </c:pt>
                <c:pt idx="5">
                  <c:v>-0.25963731050575611</c:v>
                </c:pt>
                <c:pt idx="6">
                  <c:v>-0.58502665202918203</c:v>
                </c:pt>
                <c:pt idx="7">
                  <c:v>0.23044892137827391</c:v>
                </c:pt>
                <c:pt idx="8">
                  <c:v>4.1392685158225077E-2</c:v>
                </c:pt>
                <c:pt idx="10">
                  <c:v>0.47712125471966244</c:v>
                </c:pt>
                <c:pt idx="11">
                  <c:v>7.9181246047624818E-2</c:v>
                </c:pt>
                <c:pt idx="12">
                  <c:v>0.91381385238371671</c:v>
                </c:pt>
                <c:pt idx="13">
                  <c:v>0.96378782734555524</c:v>
                </c:pt>
                <c:pt idx="14">
                  <c:v>0.93951925261861846</c:v>
                </c:pt>
              </c:numCache>
            </c:numRef>
          </c:xVal>
          <c:yVal>
            <c:numRef>
              <c:f>'Model 1 TYAS'!$O$5:$O$19</c:f>
              <c:numCache>
                <c:formatCode>0.000</c:formatCode>
                <c:ptCount val="15"/>
                <c:pt idx="0">
                  <c:v>0.31878700000000088</c:v>
                </c:pt>
                <c:pt idx="1">
                  <c:v>0.5412570000000021</c:v>
                </c:pt>
                <c:pt idx="2">
                  <c:v>-0.22704499999999456</c:v>
                </c:pt>
                <c:pt idx="3">
                  <c:v>0.64621699999999171</c:v>
                </c:pt>
                <c:pt idx="4">
                  <c:v>0.37259500000000983</c:v>
                </c:pt>
                <c:pt idx="5">
                  <c:v>-0.23909499999999723</c:v>
                </c:pt>
                <c:pt idx="6">
                  <c:v>-0.57397700000000373</c:v>
                </c:pt>
                <c:pt idx="7">
                  <c:v>0.17585500000000109</c:v>
                </c:pt>
                <c:pt idx="8">
                  <c:v>9.0143999999999613E-2</c:v>
                </c:pt>
                <c:pt idx="10">
                  <c:v>0.49370299999999573</c:v>
                </c:pt>
                <c:pt idx="11">
                  <c:v>8.3549999999998945E-2</c:v>
                </c:pt>
                <c:pt idx="12">
                  <c:v>0.92985900000000621</c:v>
                </c:pt>
                <c:pt idx="13">
                  <c:v>0.97781299999999804</c:v>
                </c:pt>
                <c:pt idx="14">
                  <c:v>0.95416700000000665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55-495B-B8C6-DF75C00E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08288"/>
        <c:axId val="170494208"/>
      </c:scatterChart>
      <c:valAx>
        <c:axId val="170508288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70494208"/>
        <c:crosses val="autoZero"/>
        <c:crossBetween val="midCat"/>
      </c:valAx>
      <c:valAx>
        <c:axId val="1704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508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'Model 2 TYAS'!$M$5:$M$18</c:f>
              <c:numCache>
                <c:formatCode>0.000</c:formatCode>
                <c:ptCount val="14"/>
                <c:pt idx="0">
                  <c:v>0.3010299956639812</c:v>
                </c:pt>
                <c:pt idx="1">
                  <c:v>0.54406804435027567</c:v>
                </c:pt>
                <c:pt idx="2">
                  <c:v>-0.23657200643706275</c:v>
                </c:pt>
                <c:pt idx="3">
                  <c:v>0.63346845557958653</c:v>
                </c:pt>
                <c:pt idx="4">
                  <c:v>0.34242268082220628</c:v>
                </c:pt>
                <c:pt idx="5">
                  <c:v>-0.25963731050575611</c:v>
                </c:pt>
                <c:pt idx="6">
                  <c:v>-0.58502665202918203</c:v>
                </c:pt>
                <c:pt idx="7">
                  <c:v>0.23044892137827391</c:v>
                </c:pt>
                <c:pt idx="8">
                  <c:v>4.1392685158225077E-2</c:v>
                </c:pt>
                <c:pt idx="9">
                  <c:v>0.47712125471966244</c:v>
                </c:pt>
                <c:pt idx="10">
                  <c:v>7.9181246047624818E-2</c:v>
                </c:pt>
                <c:pt idx="11">
                  <c:v>0.91381385238371671</c:v>
                </c:pt>
                <c:pt idx="12">
                  <c:v>0.96378782734555524</c:v>
                </c:pt>
                <c:pt idx="13">
                  <c:v>0.93951925261861846</c:v>
                </c:pt>
              </c:numCache>
            </c:numRef>
          </c:xVal>
          <c:yVal>
            <c:numRef>
              <c:f>'Model 2 TYAS'!$Q$5:$Q$18</c:f>
              <c:numCache>
                <c:formatCode>0.000</c:formatCode>
                <c:ptCount val="14"/>
                <c:pt idx="0">
                  <c:v>0.11705500000000058</c:v>
                </c:pt>
                <c:pt idx="1">
                  <c:v>0.69712500000000044</c:v>
                </c:pt>
                <c:pt idx="2">
                  <c:v>-0.22698899999999511</c:v>
                </c:pt>
                <c:pt idx="3">
                  <c:v>0.63229499999999417</c:v>
                </c:pt>
                <c:pt idx="4">
                  <c:v>0.31173000000000517</c:v>
                </c:pt>
                <c:pt idx="5">
                  <c:v>-0.25341799999999726</c:v>
                </c:pt>
                <c:pt idx="6">
                  <c:v>-0.38318300000000316</c:v>
                </c:pt>
                <c:pt idx="7">
                  <c:v>8.7815999999997674E-2</c:v>
                </c:pt>
                <c:pt idx="8">
                  <c:v>0.12334699999999676</c:v>
                </c:pt>
                <c:pt idx="9">
                  <c:v>0.49198599999999737</c:v>
                </c:pt>
                <c:pt idx="10">
                  <c:v>6.2769000000003849E-2</c:v>
                </c:pt>
                <c:pt idx="11">
                  <c:v>0.99667799999999918</c:v>
                </c:pt>
                <c:pt idx="12">
                  <c:v>1.058368999999997</c:v>
                </c:pt>
                <c:pt idx="13">
                  <c:v>0.6694369999999974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54-49B2-8733-7FC4ACB5E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142848"/>
        <c:axId val="160079232"/>
      </c:scatterChart>
      <c:valAx>
        <c:axId val="160142848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60079232"/>
        <c:crosses val="autoZero"/>
        <c:crossBetween val="midCat"/>
      </c:valAx>
      <c:valAx>
        <c:axId val="16007923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60142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20</xdr:row>
      <xdr:rowOff>38100</xdr:rowOff>
    </xdr:from>
    <xdr:to>
      <xdr:col>8</xdr:col>
      <xdr:colOff>19050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133350</xdr:rowOff>
    </xdr:from>
    <xdr:to>
      <xdr:col>8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L64"/>
  <sheetViews>
    <sheetView zoomScale="70" zoomScaleNormal="70" workbookViewId="0">
      <selection activeCell="O26" sqref="O26:AB26"/>
    </sheetView>
  </sheetViews>
  <sheetFormatPr defaultRowHeight="15" x14ac:dyDescent="0.25"/>
  <cols>
    <col min="2" max="2" width="10.7109375" bestFit="1" customWidth="1"/>
    <col min="4" max="4" width="10.7109375" bestFit="1" customWidth="1"/>
    <col min="6" max="6" width="10.7109375" bestFit="1" customWidth="1"/>
    <col min="8" max="8" width="13.5703125" customWidth="1"/>
    <col min="10" max="10" width="13.85546875" customWidth="1"/>
    <col min="17" max="17" width="14.5703125" customWidth="1"/>
    <col min="19" max="19" width="12" customWidth="1"/>
    <col min="20" max="20" width="11.42578125" customWidth="1"/>
    <col min="21" max="21" width="12.5703125" customWidth="1"/>
    <col min="22" max="22" width="11" customWidth="1"/>
    <col min="23" max="23" width="12.28515625" customWidth="1"/>
    <col min="29" max="29" width="11.28515625" bestFit="1" customWidth="1"/>
    <col min="30" max="30" width="9.7109375" bestFit="1" customWidth="1"/>
    <col min="32" max="32" width="14.28515625" customWidth="1"/>
    <col min="34" max="34" width="10.28515625" customWidth="1"/>
    <col min="35" max="35" width="11.85546875" bestFit="1" customWidth="1"/>
    <col min="36" max="36" width="10.28515625" bestFit="1" customWidth="1"/>
    <col min="37" max="37" width="11.5703125" bestFit="1" customWidth="1"/>
    <col min="38" max="38" width="10" bestFit="1" customWidth="1"/>
  </cols>
  <sheetData>
    <row r="3" spans="1:24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t="s">
        <v>20</v>
      </c>
      <c r="N3" t="s">
        <v>21</v>
      </c>
      <c r="O3" s="1" t="s">
        <v>0</v>
      </c>
      <c r="P3" s="1" t="s">
        <v>1</v>
      </c>
      <c r="Q3" s="1" t="s">
        <v>2</v>
      </c>
      <c r="R3" s="1" t="s">
        <v>3</v>
      </c>
      <c r="S3" s="1" t="s">
        <v>6</v>
      </c>
      <c r="T3" s="1" t="s">
        <v>4</v>
      </c>
      <c r="U3" s="1" t="s">
        <v>5</v>
      </c>
      <c r="V3" s="1" t="s">
        <v>7</v>
      </c>
      <c r="W3" s="1" t="s">
        <v>22</v>
      </c>
      <c r="X3" s="1" t="s">
        <v>111</v>
      </c>
    </row>
    <row r="4" spans="1:24" x14ac:dyDescent="0.25">
      <c r="A4">
        <v>1</v>
      </c>
      <c r="B4">
        <v>-1.6E-2</v>
      </c>
      <c r="C4">
        <v>-0.16500000000000001</v>
      </c>
      <c r="D4">
        <v>1.0999999999999999E-2</v>
      </c>
      <c r="E4">
        <v>-0.14499999999999999</v>
      </c>
      <c r="F4">
        <v>7.8E-2</v>
      </c>
      <c r="G4">
        <v>-0.184</v>
      </c>
      <c r="H4">
        <v>3.5000000000000003E-2</v>
      </c>
      <c r="I4">
        <v>-0.154</v>
      </c>
      <c r="J4">
        <v>-0.104</v>
      </c>
      <c r="K4">
        <v>-0.157</v>
      </c>
      <c r="L4">
        <v>-7.8E-2</v>
      </c>
      <c r="M4">
        <v>-6.5000000000000002E-2</v>
      </c>
      <c r="N4">
        <v>-0.13800000000000001</v>
      </c>
      <c r="O4">
        <v>19.96</v>
      </c>
      <c r="P4">
        <v>3.0369999999999999</v>
      </c>
      <c r="Q4">
        <v>58.23</v>
      </c>
      <c r="R4">
        <v>-1.42</v>
      </c>
      <c r="S4">
        <v>168.2</v>
      </c>
      <c r="T4">
        <v>532.74</v>
      </c>
      <c r="U4">
        <v>238.67</v>
      </c>
      <c r="V4">
        <v>2</v>
      </c>
      <c r="W4">
        <f>LOG(V4)</f>
        <v>0.3010299956639812</v>
      </c>
      <c r="X4">
        <f>LOG(1/V4)</f>
        <v>-0.3010299956639812</v>
      </c>
    </row>
    <row r="5" spans="1:24" x14ac:dyDescent="0.25">
      <c r="A5">
        <v>2</v>
      </c>
      <c r="B5">
        <v>-1.6E-2</v>
      </c>
      <c r="C5">
        <v>-0.16500000000000001</v>
      </c>
      <c r="D5">
        <v>1.0999999999999999E-2</v>
      </c>
      <c r="E5">
        <v>-0.14499999999999999</v>
      </c>
      <c r="F5">
        <v>7.8E-2</v>
      </c>
      <c r="G5">
        <v>-0.184</v>
      </c>
      <c r="H5">
        <v>3.5000000000000003E-2</v>
      </c>
      <c r="I5">
        <v>-0.154</v>
      </c>
      <c r="J5">
        <v>-0.104</v>
      </c>
      <c r="K5">
        <v>-0.157</v>
      </c>
      <c r="L5">
        <v>-7.8E-2</v>
      </c>
      <c r="M5">
        <v>-6.5000000000000002E-2</v>
      </c>
      <c r="N5">
        <v>-0.13800000000000001</v>
      </c>
      <c r="O5">
        <v>25.47</v>
      </c>
      <c r="P5">
        <v>3.2130000000000001</v>
      </c>
      <c r="Q5">
        <v>73.19</v>
      </c>
      <c r="R5">
        <v>-0.99</v>
      </c>
      <c r="S5">
        <v>210.28</v>
      </c>
      <c r="T5">
        <v>667.03</v>
      </c>
      <c r="U5">
        <v>333.81</v>
      </c>
      <c r="V5">
        <v>3.5</v>
      </c>
      <c r="W5">
        <f t="shared" ref="W5:W13" si="0">LOG(V5)</f>
        <v>0.54406804435027567</v>
      </c>
      <c r="X5">
        <f t="shared" ref="X5:X13" si="1">LOG(1/V5)</f>
        <v>-0.54406804435027567</v>
      </c>
    </row>
    <row r="6" spans="1:24" x14ac:dyDescent="0.25">
      <c r="A6">
        <v>3</v>
      </c>
      <c r="B6">
        <v>4.5999999999999999E-2</v>
      </c>
      <c r="C6">
        <v>-0.16800000000000001</v>
      </c>
      <c r="D6">
        <v>0.04</v>
      </c>
      <c r="E6">
        <v>-0.22</v>
      </c>
      <c r="F6">
        <v>7.0999999999999994E-2</v>
      </c>
      <c r="G6">
        <v>-0.22900000000000001</v>
      </c>
      <c r="H6">
        <v>3.2000000000000001E-2</v>
      </c>
      <c r="I6">
        <v>-0.155</v>
      </c>
      <c r="J6">
        <v>-0.182</v>
      </c>
      <c r="K6">
        <v>-0.157</v>
      </c>
      <c r="L6">
        <v>-8.1000000000000003E-2</v>
      </c>
      <c r="M6">
        <v>-6.3E-2</v>
      </c>
      <c r="N6">
        <v>-0.13700000000000001</v>
      </c>
      <c r="O6">
        <v>21.8</v>
      </c>
      <c r="P6">
        <v>2.673</v>
      </c>
      <c r="Q6">
        <v>62.7</v>
      </c>
      <c r="R6">
        <v>-0.46</v>
      </c>
      <c r="S6">
        <v>182.22</v>
      </c>
      <c r="T6">
        <v>577</v>
      </c>
      <c r="U6">
        <v>264.56</v>
      </c>
      <c r="V6">
        <v>0.57999999999999996</v>
      </c>
      <c r="W6">
        <f t="shared" si="0"/>
        <v>-0.23657200643706275</v>
      </c>
      <c r="X6">
        <f t="shared" si="1"/>
        <v>0.23657200643706275</v>
      </c>
    </row>
    <row r="7" spans="1:24" x14ac:dyDescent="0.25">
      <c r="A7">
        <v>4</v>
      </c>
      <c r="B7">
        <v>3.4000000000000002E-2</v>
      </c>
      <c r="C7">
        <v>-0.17499999999999999</v>
      </c>
      <c r="D7">
        <v>-4.3999999999999997E-2</v>
      </c>
      <c r="E7">
        <v>-0.153</v>
      </c>
      <c r="F7">
        <v>2.8000000000000001E-2</v>
      </c>
      <c r="G7">
        <v>-0.14699999999999999</v>
      </c>
      <c r="H7">
        <v>-1.7000000000000001E-2</v>
      </c>
      <c r="I7">
        <v>-0.106</v>
      </c>
      <c r="J7">
        <v>-0.124</v>
      </c>
      <c r="K7">
        <v>-0.14899999999999999</v>
      </c>
      <c r="L7">
        <v>-9.7000000000000003E-2</v>
      </c>
      <c r="M7">
        <v>8.3000000000000004E-2</v>
      </c>
      <c r="N7">
        <v>-0.16700000000000001</v>
      </c>
      <c r="O7">
        <v>21.8</v>
      </c>
      <c r="P7">
        <v>6.5060000000000002</v>
      </c>
      <c r="Q7">
        <v>62.05</v>
      </c>
      <c r="R7">
        <v>0.11</v>
      </c>
      <c r="S7">
        <v>182.22</v>
      </c>
      <c r="T7">
        <v>588.64</v>
      </c>
      <c r="U7">
        <v>291.79000000000002</v>
      </c>
      <c r="V7">
        <v>4.3</v>
      </c>
      <c r="W7">
        <f t="shared" si="0"/>
        <v>0.63346845557958653</v>
      </c>
      <c r="X7">
        <f t="shared" si="1"/>
        <v>-0.63346845557958653</v>
      </c>
    </row>
    <row r="8" spans="1:24" x14ac:dyDescent="0.25">
      <c r="A8">
        <v>5</v>
      </c>
      <c r="B8">
        <v>-1.0999999999999999E-2</v>
      </c>
      <c r="C8">
        <v>-0.16600000000000001</v>
      </c>
      <c r="D8">
        <v>1.4999999999999999E-2</v>
      </c>
      <c r="E8">
        <v>-0.217</v>
      </c>
      <c r="F8">
        <v>7.0000000000000007E-2</v>
      </c>
      <c r="G8">
        <v>-0.22800000000000001</v>
      </c>
      <c r="H8">
        <v>3.1E-2</v>
      </c>
      <c r="I8">
        <v>-0.154</v>
      </c>
      <c r="J8">
        <v>-0.10299999999999999</v>
      </c>
      <c r="K8">
        <v>-0.156</v>
      </c>
      <c r="L8">
        <v>-7.8E-2</v>
      </c>
      <c r="M8">
        <v>-6.3E-2</v>
      </c>
      <c r="N8">
        <v>-0.14000000000000001</v>
      </c>
      <c r="O8">
        <v>21.8</v>
      </c>
      <c r="P8">
        <v>2.794</v>
      </c>
      <c r="Q8">
        <v>64.02</v>
      </c>
      <c r="R8">
        <v>-1.39</v>
      </c>
      <c r="S8">
        <v>182.22</v>
      </c>
      <c r="T8">
        <v>587.65</v>
      </c>
      <c r="U8">
        <v>282.45</v>
      </c>
      <c r="V8">
        <v>2.2000000000000002</v>
      </c>
      <c r="W8">
        <f t="shared" si="0"/>
        <v>0.34242268082220628</v>
      </c>
      <c r="X8">
        <f t="shared" si="1"/>
        <v>-0.34242268082220623</v>
      </c>
    </row>
    <row r="9" spans="1:24" x14ac:dyDescent="0.25">
      <c r="A9">
        <v>6</v>
      </c>
      <c r="B9">
        <v>-2.1000000000000001E-2</v>
      </c>
      <c r="C9">
        <v>-0.161</v>
      </c>
      <c r="D9">
        <v>-4.7E-2</v>
      </c>
      <c r="E9">
        <v>-0.14899999999999999</v>
      </c>
      <c r="F9">
        <v>6.3E-2</v>
      </c>
      <c r="G9">
        <v>-0.22500000000000001</v>
      </c>
      <c r="H9">
        <v>3.1E-2</v>
      </c>
      <c r="I9">
        <v>-0.154</v>
      </c>
      <c r="J9">
        <v>-0.10199999999999999</v>
      </c>
      <c r="K9">
        <v>-0.157</v>
      </c>
      <c r="L9">
        <v>-7.6999999999999999E-2</v>
      </c>
      <c r="M9">
        <v>-6.6000000000000003E-2</v>
      </c>
      <c r="N9">
        <v>-0.13</v>
      </c>
      <c r="O9">
        <v>21.8</v>
      </c>
      <c r="P9">
        <v>3.1230000000000002</v>
      </c>
      <c r="Q9">
        <v>62.51</v>
      </c>
      <c r="R9">
        <v>-1.27</v>
      </c>
      <c r="S9">
        <v>182.22</v>
      </c>
      <c r="T9">
        <v>583.19000000000005</v>
      </c>
      <c r="U9">
        <v>270.35000000000002</v>
      </c>
      <c r="V9">
        <v>0.55000000000000004</v>
      </c>
      <c r="W9">
        <f t="shared" si="0"/>
        <v>-0.25963731050575611</v>
      </c>
      <c r="X9">
        <f t="shared" si="1"/>
        <v>0.25963731050575611</v>
      </c>
    </row>
    <row r="10" spans="1:24" x14ac:dyDescent="0.25">
      <c r="A10">
        <v>7</v>
      </c>
      <c r="B10">
        <v>-1.7999999999999999E-2</v>
      </c>
      <c r="C10">
        <v>-0.16400000000000001</v>
      </c>
      <c r="D10">
        <v>-4.8000000000000001E-2</v>
      </c>
      <c r="E10">
        <v>-0.21</v>
      </c>
      <c r="F10">
        <v>7.0999999999999994E-2</v>
      </c>
      <c r="G10">
        <v>-0.185</v>
      </c>
      <c r="H10">
        <v>3.7999999999999999E-2</v>
      </c>
      <c r="I10">
        <v>-0.153</v>
      </c>
      <c r="J10">
        <v>-0.10199999999999999</v>
      </c>
      <c r="K10">
        <v>-0.157</v>
      </c>
      <c r="L10">
        <v>-7.6999999999999999E-2</v>
      </c>
      <c r="M10">
        <v>-6.6000000000000003E-2</v>
      </c>
      <c r="N10">
        <v>-0.13400000000000001</v>
      </c>
      <c r="O10">
        <v>21.8</v>
      </c>
      <c r="P10">
        <v>3.3170000000000002</v>
      </c>
      <c r="Q10">
        <v>63.12</v>
      </c>
      <c r="R10">
        <v>-1.17</v>
      </c>
      <c r="S10">
        <v>182.22</v>
      </c>
      <c r="T10">
        <v>580.29</v>
      </c>
      <c r="U10">
        <v>273.5</v>
      </c>
      <c r="V10">
        <v>0.26</v>
      </c>
      <c r="W10">
        <f t="shared" si="0"/>
        <v>-0.58502665202918203</v>
      </c>
      <c r="X10">
        <f t="shared" si="1"/>
        <v>0.58502665202918203</v>
      </c>
    </row>
    <row r="11" spans="1:24" x14ac:dyDescent="0.25">
      <c r="A11">
        <v>8</v>
      </c>
      <c r="B11">
        <v>-1.7000000000000001E-2</v>
      </c>
      <c r="C11">
        <v>-0.16400000000000001</v>
      </c>
      <c r="D11">
        <v>-4.8000000000000001E-2</v>
      </c>
      <c r="E11">
        <v>-0.21199999999999999</v>
      </c>
      <c r="F11">
        <v>6.6000000000000003E-2</v>
      </c>
      <c r="G11">
        <v>-0.22600000000000001</v>
      </c>
      <c r="H11">
        <v>3.1E-2</v>
      </c>
      <c r="I11">
        <v>-9.2999999999999999E-2</v>
      </c>
      <c r="J11">
        <v>-0.10100000000000001</v>
      </c>
      <c r="K11">
        <v>-0.153</v>
      </c>
      <c r="L11">
        <v>-0.08</v>
      </c>
      <c r="M11">
        <v>-6.3E-2</v>
      </c>
      <c r="N11">
        <v>-0.13400000000000001</v>
      </c>
      <c r="O11">
        <v>21.8</v>
      </c>
      <c r="P11">
        <v>3.2679999999999998</v>
      </c>
      <c r="Q11">
        <v>62.51</v>
      </c>
      <c r="R11">
        <v>-1.27</v>
      </c>
      <c r="S11">
        <v>182.22</v>
      </c>
      <c r="T11">
        <v>581.70000000000005</v>
      </c>
      <c r="U11">
        <v>268.86</v>
      </c>
      <c r="V11">
        <v>1.7</v>
      </c>
      <c r="W11">
        <f t="shared" si="0"/>
        <v>0.23044892137827391</v>
      </c>
      <c r="X11">
        <f t="shared" si="1"/>
        <v>-0.23044892137827391</v>
      </c>
    </row>
    <row r="12" spans="1:24" x14ac:dyDescent="0.25">
      <c r="A12">
        <v>9</v>
      </c>
      <c r="B12">
        <v>-1.7999999999999999E-2</v>
      </c>
      <c r="C12">
        <v>-0.16400000000000001</v>
      </c>
      <c r="D12">
        <v>-4.8000000000000001E-2</v>
      </c>
      <c r="E12">
        <v>-0.21199999999999999</v>
      </c>
      <c r="F12">
        <v>6.6000000000000003E-2</v>
      </c>
      <c r="G12">
        <v>-0.22900000000000001</v>
      </c>
      <c r="H12">
        <v>3.6999999999999998E-2</v>
      </c>
      <c r="I12">
        <v>-0.156</v>
      </c>
      <c r="J12">
        <v>-3.9E-2</v>
      </c>
      <c r="K12">
        <v>-0.159</v>
      </c>
      <c r="L12">
        <v>-7.1999999999999995E-2</v>
      </c>
      <c r="M12">
        <v>-7.0999999999999994E-2</v>
      </c>
      <c r="N12">
        <v>-0.13200000000000001</v>
      </c>
      <c r="O12">
        <v>21.8</v>
      </c>
      <c r="P12">
        <v>3.2679999999999998</v>
      </c>
      <c r="Q12">
        <v>62.51</v>
      </c>
      <c r="R12">
        <v>-1.27</v>
      </c>
      <c r="S12">
        <v>182.22</v>
      </c>
      <c r="T12">
        <v>586.58000000000004</v>
      </c>
      <c r="U12">
        <v>282.13</v>
      </c>
      <c r="V12">
        <v>1.1000000000000001</v>
      </c>
      <c r="W12">
        <f t="shared" si="0"/>
        <v>4.1392685158225077E-2</v>
      </c>
      <c r="X12">
        <f t="shared" si="1"/>
        <v>-4.1392685158225057E-2</v>
      </c>
    </row>
    <row r="13" spans="1:24" x14ac:dyDescent="0.25">
      <c r="A13">
        <v>10</v>
      </c>
      <c r="B13">
        <v>-1.7000000000000001E-2</v>
      </c>
      <c r="C13">
        <v>-0.16400000000000001</v>
      </c>
      <c r="D13">
        <v>-4.8000000000000001E-2</v>
      </c>
      <c r="E13">
        <v>-0.21199999999999999</v>
      </c>
      <c r="F13">
        <v>6.6000000000000003E-2</v>
      </c>
      <c r="G13">
        <v>-0.22700000000000001</v>
      </c>
      <c r="H13">
        <v>2.7E-2</v>
      </c>
      <c r="I13">
        <v>-0.15</v>
      </c>
      <c r="J13">
        <v>-0.10299999999999999</v>
      </c>
      <c r="K13">
        <v>-9.5000000000000001E-2</v>
      </c>
      <c r="L13">
        <v>-7.6999999999999999E-2</v>
      </c>
      <c r="M13">
        <v>-6.3E-2</v>
      </c>
      <c r="N13">
        <v>-0.13400000000000001</v>
      </c>
      <c r="O13">
        <v>21.8</v>
      </c>
      <c r="P13">
        <v>3.032</v>
      </c>
      <c r="Q13">
        <v>62.51</v>
      </c>
      <c r="R13">
        <v>-1.27</v>
      </c>
      <c r="S13">
        <v>182.22</v>
      </c>
      <c r="T13">
        <v>585.72</v>
      </c>
      <c r="U13">
        <v>281.76</v>
      </c>
      <c r="V13">
        <v>3</v>
      </c>
      <c r="W13">
        <f t="shared" si="0"/>
        <v>0.47712125471966244</v>
      </c>
      <c r="X13">
        <f t="shared" si="1"/>
        <v>-0.47712125471966244</v>
      </c>
    </row>
    <row r="18" spans="1:38" x14ac:dyDescent="0.25">
      <c r="AC18" t="s">
        <v>34</v>
      </c>
      <c r="AD18" t="s">
        <v>35</v>
      </c>
      <c r="AE18" t="s">
        <v>36</v>
      </c>
      <c r="AF18" t="s">
        <v>37</v>
      </c>
      <c r="AG18" t="s">
        <v>38</v>
      </c>
      <c r="AH18" t="s">
        <v>39</v>
      </c>
      <c r="AI18" t="s">
        <v>44</v>
      </c>
      <c r="AJ18" t="s">
        <v>45</v>
      </c>
      <c r="AK18" t="s">
        <v>46</v>
      </c>
      <c r="AL18" t="s">
        <v>47</v>
      </c>
    </row>
    <row r="19" spans="1:38" x14ac:dyDescent="0.25">
      <c r="A19">
        <v>11</v>
      </c>
      <c r="B19">
        <v>-0.02</v>
      </c>
      <c r="C19">
        <v>-0.16400000000000001</v>
      </c>
      <c r="D19">
        <v>-4.8000000000000001E-2</v>
      </c>
      <c r="E19">
        <v>-0.21199999999999999</v>
      </c>
      <c r="F19">
        <v>6.6000000000000003E-2</v>
      </c>
      <c r="G19">
        <v>-0.23</v>
      </c>
      <c r="H19">
        <v>0.03</v>
      </c>
      <c r="I19">
        <v>-0.161</v>
      </c>
      <c r="J19">
        <v>-9.7000000000000003E-2</v>
      </c>
      <c r="K19">
        <v>-0.159</v>
      </c>
      <c r="L19">
        <v>-1.2999999999999999E-2</v>
      </c>
      <c r="M19">
        <v>-6.9000000000000006E-2</v>
      </c>
      <c r="N19">
        <v>-0.13100000000000001</v>
      </c>
      <c r="O19">
        <v>21.8</v>
      </c>
      <c r="P19">
        <v>2.7749999999999999</v>
      </c>
      <c r="Q19">
        <v>62.51</v>
      </c>
      <c r="R19">
        <v>-1.27</v>
      </c>
      <c r="S19">
        <v>182.22</v>
      </c>
      <c r="T19">
        <v>575.51</v>
      </c>
      <c r="U19">
        <v>264.88</v>
      </c>
      <c r="V19">
        <v>1.2</v>
      </c>
      <c r="W19">
        <f>LOG(V19)</f>
        <v>7.9181246047624818E-2</v>
      </c>
      <c r="AC19">
        <f>C27+(C28*C19)+(C29*H19)+(C30*K19)+(C31*L19)+(M19*C32)+(C33*N19)+(C34*P19)+(C35*U19)</f>
        <v>-2.7168869999999816</v>
      </c>
      <c r="AD19">
        <f>(W19-AC19)^2</f>
        <v>7.8179976365557371</v>
      </c>
      <c r="AE19">
        <f>E27+(E28*H19)+(E29*K19)+(E30*L19)+(E31*M19)+(E32*N19)+(E33*P19)+(E34*U19)</f>
        <v>-2.6164879999999893</v>
      </c>
      <c r="AF19">
        <f>(AE19-W19)^2</f>
        <v>7.2666326840869111</v>
      </c>
      <c r="AG19">
        <f>G27+(G28*H19)+(G29*K19)+(G30+M19)+(G31*N19)+(G32*P19)+(G33*U19)</f>
        <v>-285.81884700000001</v>
      </c>
      <c r="AH19">
        <f>(AG19-W19)^2</f>
        <v>81737.68255497783</v>
      </c>
      <c r="AI19">
        <f>I27+(I28*H19)+(I29*M19)+(I30*N19)+(I31*P19)+(I32*U19)</f>
        <v>0.74672200000000544</v>
      </c>
      <c r="AJ19">
        <f>(AI19-W19)^2</f>
        <v>0.44561065818731282</v>
      </c>
      <c r="AK19">
        <f>K27+(K28*H19)+(K29*M19)+(K30*N19)+(K31*P19)</f>
        <v>0.76357600000000403</v>
      </c>
      <c r="AL19">
        <f>(AK19-W19)^2</f>
        <v>0.46839617923753774</v>
      </c>
    </row>
    <row r="20" spans="1:38" x14ac:dyDescent="0.25">
      <c r="A20">
        <v>12</v>
      </c>
      <c r="B20">
        <v>-1.9E-2</v>
      </c>
      <c r="C20">
        <v>-0.16500000000000001</v>
      </c>
      <c r="D20">
        <v>-4.9000000000000002E-2</v>
      </c>
      <c r="E20">
        <v>-0.21099999999999999</v>
      </c>
      <c r="F20">
        <v>7.2999999999999995E-2</v>
      </c>
      <c r="G20">
        <v>-0.18099999999999999</v>
      </c>
      <c r="H20">
        <v>3.7999999999999999E-2</v>
      </c>
      <c r="I20">
        <v>-0.153</v>
      </c>
      <c r="J20">
        <v>-0.10299999999999999</v>
      </c>
      <c r="K20">
        <v>-0.157</v>
      </c>
      <c r="L20">
        <v>-7.6999999999999999E-2</v>
      </c>
      <c r="M20">
        <v>-6.6000000000000003E-2</v>
      </c>
      <c r="N20">
        <v>-0.13500000000000001</v>
      </c>
      <c r="O20">
        <v>25.47</v>
      </c>
      <c r="P20">
        <v>3.4569999999999999</v>
      </c>
      <c r="Q20">
        <v>72.400000000000006</v>
      </c>
      <c r="R20">
        <v>-0.36</v>
      </c>
      <c r="S20">
        <v>210.28</v>
      </c>
      <c r="T20">
        <v>680.56</v>
      </c>
      <c r="U20">
        <v>325.58999999999997</v>
      </c>
      <c r="V20">
        <v>8.1999999999999993</v>
      </c>
      <c r="W20">
        <f>LOG(V20)</f>
        <v>0.91381385238371671</v>
      </c>
      <c r="AC20">
        <f>C27+(C28*C20)+(C29*H20)+(C30*K20)+(C31*L20)+(M20*C32)+(C33*N20)+(C34*P20)+(C35*U20)</f>
        <v>2.0906540000000091</v>
      </c>
      <c r="AD20">
        <f>(W20-AC20)^2</f>
        <v>1.384952733041537</v>
      </c>
      <c r="AE20">
        <f>E27+(E28*H20)+(E29*K20)+(E30*L20)+(E31*M20)+(E32*N20)+(E33*P20)+(E34*U20)</f>
        <v>2.2522640000000123</v>
      </c>
      <c r="AF20">
        <f t="shared" ref="AF20:AF22" si="2">(AE20-W20)^2</f>
        <v>1.7914487976540834</v>
      </c>
      <c r="AG20">
        <f>G27+(G28*H20)+(G29*K20)+(G30+M20)+(G31*N20)+(G32*P20)+(G33*U20)</f>
        <v>-283.49260100000004</v>
      </c>
      <c r="AH20">
        <f t="shared" ref="AH20:AH22" si="3">(AG20-W20)^2</f>
        <v>80887.008809186213</v>
      </c>
      <c r="AI20">
        <f>I27+(I28*H20)+(I29*M20)+(I30*N20)+(I31*P20)+(I32*U20)</f>
        <v>1.812013000000003</v>
      </c>
      <c r="AJ20">
        <f t="shared" ref="AJ20:AJ22" si="4">(AI20-W20)^2</f>
        <v>0.80676170877862319</v>
      </c>
      <c r="AK20">
        <f>K27+(K28*H20)+(K29*M20)+(K30*N20)+(K31*P20)</f>
        <v>1.5474860000000064</v>
      </c>
      <c r="AL20">
        <f t="shared" ref="AL20:AL22" si="5">(AK20-W20)^2</f>
        <v>0.40154039066464076</v>
      </c>
    </row>
    <row r="21" spans="1:38" x14ac:dyDescent="0.25">
      <c r="A21">
        <v>13</v>
      </c>
      <c r="B21">
        <v>-1.9E-2</v>
      </c>
      <c r="C21">
        <v>-0.16400000000000001</v>
      </c>
      <c r="D21">
        <v>-0.05</v>
      </c>
      <c r="E21">
        <v>-0.20799999999999999</v>
      </c>
      <c r="F21">
        <v>6.8000000000000005E-2</v>
      </c>
      <c r="G21">
        <v>-0.17699999999999999</v>
      </c>
      <c r="H21">
        <v>3.4000000000000002E-2</v>
      </c>
      <c r="I21">
        <v>-0.151</v>
      </c>
      <c r="J21">
        <v>-0.104</v>
      </c>
      <c r="K21">
        <v>-0.156</v>
      </c>
      <c r="L21">
        <v>-7.8E-2</v>
      </c>
      <c r="M21">
        <v>-6.5000000000000002E-2</v>
      </c>
      <c r="N21">
        <v>-0.13300000000000001</v>
      </c>
      <c r="O21">
        <v>27.3</v>
      </c>
      <c r="P21">
        <v>3.43</v>
      </c>
      <c r="Q21">
        <v>77</v>
      </c>
      <c r="R21">
        <v>0.03</v>
      </c>
      <c r="S21">
        <v>224.31</v>
      </c>
      <c r="T21">
        <v>725.16</v>
      </c>
      <c r="U21">
        <v>341.53</v>
      </c>
      <c r="V21">
        <v>9.1999999999999993</v>
      </c>
      <c r="W21">
        <f>LOG(V21)</f>
        <v>0.96378782734555524</v>
      </c>
      <c r="AC21">
        <f>C27+(C28*C21)+(C29*H21)+(C30*K21)+(C31*L21)+(M21*C32)+(C33*N21)+(C34*P21)+(C35*U21)</f>
        <v>2.3246730000000038</v>
      </c>
      <c r="AD21">
        <f t="shared" ref="AD21" si="6">(W21-AC21)^2</f>
        <v>1.8520084531507284</v>
      </c>
      <c r="AE21">
        <f>E27+(E28*H21)+(E29*K21)+(E30*L21)+(E31*M21)+(E32*N21)+(E33*P21)+(E34*U21)</f>
        <v>2.5093950000000045</v>
      </c>
      <c r="AF21">
        <f t="shared" si="2"/>
        <v>2.3889015321608809</v>
      </c>
      <c r="AG21">
        <f>G27+(G28*H21)+(G29*K21)+(G30+M21)+(G31*N21)+(G32*P21)+(G33*U21)</f>
        <v>-282.99675999999999</v>
      </c>
      <c r="AH21">
        <f t="shared" si="3"/>
        <v>80633.592722406189</v>
      </c>
      <c r="AI21">
        <f>I27+(I28*H21)+(I29*M21)+(I30*N21)+(I31*P21)+(I32*U21)</f>
        <v>2.2193480000000108</v>
      </c>
      <c r="AJ21">
        <f t="shared" si="4"/>
        <v>1.5764313471560865</v>
      </c>
      <c r="AK21">
        <f>K27+(K28*H21)+(K29*M21)+(K30*N21)+(K31*P21)</f>
        <v>1.7983990000000034</v>
      </c>
      <c r="AL21">
        <f t="shared" si="5"/>
        <v>0.69657580951963305</v>
      </c>
    </row>
    <row r="22" spans="1:38" x14ac:dyDescent="0.25">
      <c r="A22">
        <v>14</v>
      </c>
      <c r="B22">
        <v>-1.7999999999999999E-2</v>
      </c>
      <c r="C22">
        <v>-0.16400000000000001</v>
      </c>
      <c r="D22">
        <v>-4.9000000000000002E-2</v>
      </c>
      <c r="E22">
        <v>-0.215</v>
      </c>
      <c r="F22">
        <v>7.0999999999999994E-2</v>
      </c>
      <c r="G22">
        <v>-0.17</v>
      </c>
      <c r="H22">
        <v>4.1000000000000002E-2</v>
      </c>
      <c r="I22">
        <v>-0.14799999999999999</v>
      </c>
      <c r="J22">
        <v>-0.10299999999999999</v>
      </c>
      <c r="K22">
        <v>-0.156</v>
      </c>
      <c r="L22">
        <v>-7.8E-2</v>
      </c>
      <c r="M22">
        <v>-6.6000000000000003E-2</v>
      </c>
      <c r="N22">
        <v>-0.13100000000000001</v>
      </c>
      <c r="O22">
        <v>31.46</v>
      </c>
      <c r="P22">
        <v>3.3860000000000001</v>
      </c>
      <c r="Q22">
        <v>91.88</v>
      </c>
      <c r="R22">
        <v>-0.16</v>
      </c>
      <c r="S22">
        <v>258.32</v>
      </c>
      <c r="T22">
        <v>780.5</v>
      </c>
      <c r="U22">
        <v>333.99</v>
      </c>
      <c r="V22">
        <v>8.6999999999999993</v>
      </c>
      <c r="W22">
        <f>LOG(V22)</f>
        <v>0.93951925261861846</v>
      </c>
      <c r="AC22">
        <f>C27+(C28*C22)+(C29*H22)+(C30*K22)+(C31*L22)+(M22*C32)+(C33*N22)+(C34*P22)+(C35*U22)</f>
        <v>-0.60023499999999963</v>
      </c>
      <c r="AD22">
        <f>(W22-AC22)^2</f>
        <v>2.3708431584571192</v>
      </c>
      <c r="AE22">
        <f>E27+(E28*H22)+(E29*K22)+(E30*L22)+(E31*M22)+(E32*N22)+(E33*P22)+(E34*U22)</f>
        <v>-0.5495230000000042</v>
      </c>
      <c r="AF22">
        <f t="shared" si="2"/>
        <v>2.2172468300835422</v>
      </c>
      <c r="AG22">
        <f>G27+(G28*H22)+(G29*K22)+(G30+M22)+(G31*N22)+(G32*P22)+(G33*U22)</f>
        <v>-286.31214299999999</v>
      </c>
      <c r="AH22">
        <f t="shared" si="3"/>
        <v>82513.517466892459</v>
      </c>
      <c r="AI22">
        <f>I27+(I28*H22)+(I29*M22)+(I30*N22)+(I31*P22)+(I32*U22)</f>
        <v>-1.3578979999999992</v>
      </c>
      <c r="AJ22">
        <f t="shared" si="4"/>
        <v>5.2781260326296779</v>
      </c>
      <c r="AK22">
        <f>K27+(K28*H22)+(K29*M22)+(K30*N22)+(K31*P22)</f>
        <v>-2.0600180000000137</v>
      </c>
      <c r="AL22">
        <f t="shared" si="5"/>
        <v>8.9972237298469313</v>
      </c>
    </row>
    <row r="23" spans="1:38" x14ac:dyDescent="0.25">
      <c r="AD23">
        <f>SUM(AD19:AD22)</f>
        <v>13.425801981205122</v>
      </c>
      <c r="AF23">
        <f>SUM(AF19:AF22)</f>
        <v>13.664229843985419</v>
      </c>
      <c r="AH23">
        <f>SUM(AH19:AH22)</f>
        <v>325771.80155346275</v>
      </c>
      <c r="AJ23">
        <f>SUM(AJ19:AJ22)</f>
        <v>8.1069297467516996</v>
      </c>
      <c r="AL23">
        <f>SUM(AL19:AL22)</f>
        <v>10.563736109268742</v>
      </c>
    </row>
    <row r="26" spans="1:38" ht="15.75" thickBot="1" x14ac:dyDescent="0.3">
      <c r="B26" s="23" t="s">
        <v>23</v>
      </c>
      <c r="C26" s="23"/>
      <c r="D26" s="23" t="s">
        <v>24</v>
      </c>
      <c r="E26" s="23"/>
      <c r="F26" s="23" t="s">
        <v>27</v>
      </c>
      <c r="G26" s="23"/>
      <c r="H26" s="23" t="s">
        <v>40</v>
      </c>
      <c r="I26" s="23"/>
      <c r="J26" s="23" t="s">
        <v>41</v>
      </c>
      <c r="K26" s="23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38" ht="16.5" thickBot="1" x14ac:dyDescent="0.3">
      <c r="B27" s="6" t="s">
        <v>33</v>
      </c>
      <c r="C27" s="5">
        <v>-71.635999999999996</v>
      </c>
      <c r="D27" s="6" t="s">
        <v>33</v>
      </c>
      <c r="E27" s="5">
        <v>-80.802999999999997</v>
      </c>
      <c r="F27" s="6" t="s">
        <v>33</v>
      </c>
      <c r="G27" s="5">
        <v>-75.021000000000001</v>
      </c>
      <c r="H27" s="11" t="s">
        <v>42</v>
      </c>
      <c r="I27" s="5">
        <v>-80.566000000000003</v>
      </c>
      <c r="J27" s="11" t="s">
        <v>42</v>
      </c>
      <c r="K27" s="5">
        <v>-88.292000000000002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F27" s="12"/>
    </row>
    <row r="28" spans="1:38" ht="15.75" x14ac:dyDescent="0.25">
      <c r="B28" s="7" t="s">
        <v>10</v>
      </c>
      <c r="C28" s="5">
        <v>53.030999999999999</v>
      </c>
      <c r="D28" s="8" t="s">
        <v>15</v>
      </c>
      <c r="E28" s="5">
        <v>-319.54199999999997</v>
      </c>
      <c r="F28" s="8" t="s">
        <v>15</v>
      </c>
      <c r="G28" s="5">
        <v>-318.15699999999998</v>
      </c>
      <c r="H28" s="8" t="s">
        <v>15</v>
      </c>
      <c r="I28" s="5">
        <v>-392.29899999999998</v>
      </c>
      <c r="J28" s="9" t="s">
        <v>15</v>
      </c>
      <c r="K28" s="5">
        <v>-428.74099999999999</v>
      </c>
      <c r="O28" s="4"/>
      <c r="P28" s="4"/>
      <c r="Q28" s="4"/>
      <c r="R28" s="4"/>
      <c r="T28" s="4"/>
      <c r="U28" s="5"/>
      <c r="V28" s="4"/>
      <c r="W28" s="5"/>
      <c r="X28" s="4"/>
      <c r="Y28" s="5"/>
      <c r="Z28" s="4"/>
      <c r="AA28" s="5"/>
      <c r="AB28" s="4"/>
      <c r="AF28" s="12"/>
    </row>
    <row r="29" spans="1:38" ht="15.75" x14ac:dyDescent="0.25">
      <c r="B29" s="8" t="s">
        <v>15</v>
      </c>
      <c r="C29" s="5">
        <v>-297.88200000000001</v>
      </c>
      <c r="D29" s="8" t="s">
        <v>18</v>
      </c>
      <c r="E29" s="5">
        <v>12.239000000000001</v>
      </c>
      <c r="F29" s="8" t="s">
        <v>18</v>
      </c>
      <c r="G29" s="5">
        <v>11.304</v>
      </c>
      <c r="H29" s="8" t="s">
        <v>20</v>
      </c>
      <c r="I29" s="5">
        <v>-305.88099999999997</v>
      </c>
      <c r="J29" s="8" t="s">
        <v>20</v>
      </c>
      <c r="K29" s="5">
        <v>-344.1</v>
      </c>
      <c r="O29" s="4"/>
      <c r="P29" s="4"/>
      <c r="R29" s="4"/>
      <c r="T29" s="4"/>
      <c r="U29" s="5"/>
      <c r="V29" s="4"/>
      <c r="W29" s="5"/>
      <c r="X29" s="4"/>
      <c r="Y29" s="5"/>
      <c r="Z29" s="4"/>
      <c r="AA29" s="5"/>
      <c r="AB29" s="4"/>
      <c r="AF29" s="12"/>
    </row>
    <row r="30" spans="1:38" ht="15.75" x14ac:dyDescent="0.25">
      <c r="B30" s="8" t="s">
        <v>18</v>
      </c>
      <c r="C30" s="5">
        <v>13.343999999999999</v>
      </c>
      <c r="D30" s="8" t="s">
        <v>19</v>
      </c>
      <c r="E30" s="5">
        <v>-49.966000000000001</v>
      </c>
      <c r="F30" s="8" t="s">
        <v>20</v>
      </c>
      <c r="G30" s="5">
        <v>-267.91500000000002</v>
      </c>
      <c r="H30" s="8" t="s">
        <v>21</v>
      </c>
      <c r="I30" s="5">
        <v>-444.34300000000002</v>
      </c>
      <c r="J30" s="8" t="s">
        <v>21</v>
      </c>
      <c r="K30" s="5">
        <v>-495.351</v>
      </c>
      <c r="O30" s="4"/>
      <c r="P30" s="4"/>
      <c r="R30" s="4"/>
      <c r="T30" s="4"/>
      <c r="U30" s="5"/>
      <c r="V30" s="4"/>
      <c r="W30" s="5"/>
      <c r="X30" s="4"/>
      <c r="Y30" s="5"/>
      <c r="Z30" s="4"/>
      <c r="AA30" s="5"/>
      <c r="AB30" s="4"/>
      <c r="AF30" s="12"/>
    </row>
    <row r="31" spans="1:38" ht="15.75" x14ac:dyDescent="0.25">
      <c r="B31" s="8" t="s">
        <v>19</v>
      </c>
      <c r="C31" s="5">
        <v>-49.054000000000002</v>
      </c>
      <c r="D31" s="8" t="s">
        <v>20</v>
      </c>
      <c r="E31" s="5">
        <v>-282.07799999999997</v>
      </c>
      <c r="F31" s="8" t="s">
        <v>21</v>
      </c>
      <c r="G31" s="5">
        <v>-423.904</v>
      </c>
      <c r="H31" s="8" t="s">
        <v>1</v>
      </c>
      <c r="I31" s="5">
        <v>4.1020000000000003</v>
      </c>
      <c r="J31" s="8" t="s">
        <v>1</v>
      </c>
      <c r="K31" s="5">
        <v>4.7869999999999999</v>
      </c>
      <c r="O31" s="4"/>
      <c r="P31" s="4"/>
      <c r="R31" s="4"/>
      <c r="T31" s="4"/>
      <c r="U31" s="5"/>
      <c r="V31" s="4"/>
      <c r="W31" s="5"/>
      <c r="X31" s="4"/>
      <c r="Y31" s="5"/>
      <c r="Z31" s="4"/>
      <c r="AA31" s="5"/>
      <c r="AB31" s="4"/>
      <c r="AF31" s="12"/>
    </row>
    <row r="32" spans="1:38" x14ac:dyDescent="0.25">
      <c r="B32" s="8" t="s">
        <v>20</v>
      </c>
      <c r="C32" s="5">
        <v>-265.58800000000002</v>
      </c>
      <c r="D32" s="8" t="s">
        <v>21</v>
      </c>
      <c r="E32" s="5">
        <v>-426.09300000000002</v>
      </c>
      <c r="F32" s="8" t="s">
        <v>1</v>
      </c>
      <c r="G32" s="5">
        <v>3.7290000000000001</v>
      </c>
      <c r="H32" s="8" t="s">
        <v>5</v>
      </c>
      <c r="I32" s="5">
        <v>8.9999999999999993E-3</v>
      </c>
      <c r="O32" s="4"/>
      <c r="P32" s="4"/>
      <c r="R32" s="4"/>
      <c r="T32" s="4"/>
      <c r="U32" s="5"/>
      <c r="V32" s="4"/>
      <c r="W32" s="5"/>
      <c r="X32" s="4"/>
      <c r="Y32" s="5"/>
      <c r="Z32" s="4"/>
      <c r="AA32" s="5"/>
      <c r="AB32" s="4"/>
    </row>
    <row r="33" spans="2:28" x14ac:dyDescent="0.25">
      <c r="B33" s="8" t="s">
        <v>21</v>
      </c>
      <c r="C33" s="5">
        <v>-433.209</v>
      </c>
      <c r="D33" s="8" t="s">
        <v>1</v>
      </c>
      <c r="E33" s="5">
        <v>4.0140000000000002</v>
      </c>
      <c r="F33" s="8" t="s">
        <v>5</v>
      </c>
      <c r="G33" s="5">
        <v>0.01</v>
      </c>
      <c r="O33" s="4"/>
      <c r="P33" s="4"/>
      <c r="R33" s="4"/>
      <c r="T33" s="4"/>
      <c r="U33" s="5"/>
      <c r="V33" s="4"/>
      <c r="W33" s="5"/>
      <c r="X33" s="4"/>
      <c r="Y33" s="5"/>
      <c r="Z33" s="4"/>
      <c r="AA33" s="5"/>
      <c r="AB33" s="4"/>
    </row>
    <row r="34" spans="2:28" x14ac:dyDescent="0.25">
      <c r="B34" s="8" t="s">
        <v>1</v>
      </c>
      <c r="C34" s="5">
        <v>3.7160000000000002</v>
      </c>
      <c r="D34" s="8" t="s">
        <v>5</v>
      </c>
      <c r="E34" s="5">
        <v>0.01</v>
      </c>
      <c r="O34" s="4"/>
      <c r="P34" s="4"/>
      <c r="R34" s="4"/>
      <c r="T34" s="4"/>
      <c r="U34" s="5"/>
      <c r="V34" s="4"/>
      <c r="W34" s="5"/>
      <c r="X34" s="4"/>
      <c r="Y34" s="5"/>
      <c r="Z34" s="4"/>
      <c r="AA34" s="5"/>
      <c r="AB34" s="4"/>
    </row>
    <row r="35" spans="2:28" x14ac:dyDescent="0.25">
      <c r="B35" s="8" t="s">
        <v>5</v>
      </c>
      <c r="C35" s="5">
        <v>0.01</v>
      </c>
      <c r="O35" s="4"/>
      <c r="P35" s="4"/>
      <c r="R35" s="4"/>
      <c r="T35" s="4"/>
      <c r="U35" s="5"/>
      <c r="V35" s="4"/>
      <c r="W35" s="5"/>
      <c r="X35" s="4"/>
      <c r="Y35" s="5"/>
      <c r="Z35" s="4"/>
      <c r="AA35" s="5"/>
      <c r="AB35" s="4"/>
    </row>
    <row r="36" spans="2:28" x14ac:dyDescent="0.25">
      <c r="O36" s="4"/>
      <c r="P36" s="4"/>
      <c r="R36" s="4"/>
      <c r="T36" s="4"/>
      <c r="U36" s="5"/>
      <c r="V36" s="4"/>
      <c r="W36" s="5"/>
      <c r="X36" s="4"/>
      <c r="Y36" s="5"/>
      <c r="Z36" s="4"/>
      <c r="AA36" s="5"/>
      <c r="AB36" s="4"/>
    </row>
    <row r="37" spans="2:28" x14ac:dyDescent="0.25">
      <c r="O37" s="4"/>
      <c r="P37" s="4"/>
      <c r="Q37" s="4"/>
      <c r="R37" s="4"/>
      <c r="T37" s="4"/>
      <c r="U37" s="5"/>
      <c r="V37" s="4"/>
      <c r="W37" s="5"/>
      <c r="X37" s="4"/>
      <c r="Y37" s="5"/>
      <c r="Z37" s="4"/>
      <c r="AA37" s="5"/>
      <c r="AB37" s="4"/>
    </row>
    <row r="38" spans="2:28" x14ac:dyDescent="0.25">
      <c r="O38" s="4"/>
      <c r="P38" s="4"/>
      <c r="R38" s="4"/>
      <c r="T38" s="4"/>
      <c r="U38" s="5"/>
      <c r="V38" s="4"/>
      <c r="W38" s="5"/>
      <c r="X38" s="4"/>
      <c r="Y38" s="5"/>
      <c r="Z38" s="4"/>
      <c r="AA38" s="5"/>
      <c r="AB38" s="4"/>
    </row>
    <row r="39" spans="2:28" x14ac:dyDescent="0.25">
      <c r="O39" s="4"/>
      <c r="P39" s="4"/>
      <c r="R39" s="4"/>
      <c r="T39" s="4"/>
      <c r="U39" s="5"/>
      <c r="V39" s="4"/>
      <c r="W39" s="5"/>
      <c r="X39" s="4"/>
      <c r="Y39" s="5"/>
      <c r="Z39" s="4"/>
      <c r="AA39" s="5"/>
      <c r="AB39" s="4"/>
    </row>
    <row r="40" spans="2:28" x14ac:dyDescent="0.25">
      <c r="O40" s="4"/>
      <c r="P40" s="4"/>
      <c r="R40" s="4"/>
      <c r="T40" s="4"/>
      <c r="U40" s="5"/>
      <c r="V40" s="4"/>
      <c r="W40" s="5"/>
      <c r="X40" s="4"/>
      <c r="Y40" s="5"/>
      <c r="Z40" s="4"/>
      <c r="AA40" s="5"/>
      <c r="AB40" s="4"/>
    </row>
    <row r="41" spans="2:28" x14ac:dyDescent="0.25">
      <c r="O41" s="4"/>
      <c r="P41" s="4"/>
      <c r="R41" s="4"/>
      <c r="T41" s="4"/>
      <c r="U41" s="5"/>
      <c r="V41" s="4"/>
      <c r="W41" s="5"/>
      <c r="X41" s="4"/>
      <c r="Y41" s="5"/>
      <c r="Z41" s="4"/>
      <c r="AA41" s="5"/>
      <c r="AB41" s="4"/>
    </row>
    <row r="42" spans="2:28" x14ac:dyDescent="0.25">
      <c r="O42" s="4"/>
      <c r="P42" s="4"/>
      <c r="R42" s="4"/>
      <c r="T42" s="4"/>
      <c r="U42" s="5"/>
      <c r="V42" s="4"/>
      <c r="W42" s="5"/>
      <c r="X42" s="4"/>
      <c r="Y42" s="5"/>
      <c r="Z42" s="4"/>
      <c r="AA42" s="5"/>
      <c r="AB42" s="4"/>
    </row>
    <row r="43" spans="2:28" x14ac:dyDescent="0.25">
      <c r="O43" s="4"/>
      <c r="P43" s="4"/>
      <c r="R43" s="4"/>
      <c r="T43" s="4"/>
      <c r="U43" s="5"/>
      <c r="V43" s="4"/>
      <c r="W43" s="5"/>
      <c r="X43" s="4"/>
      <c r="Y43" s="5"/>
      <c r="Z43" s="4"/>
      <c r="AA43" s="5"/>
      <c r="AB43" s="4"/>
    </row>
    <row r="44" spans="2:28" x14ac:dyDescent="0.25">
      <c r="O44" s="4"/>
      <c r="P44" s="4"/>
      <c r="R44" s="4"/>
      <c r="T44" s="4"/>
      <c r="U44" s="5"/>
      <c r="V44" s="4"/>
      <c r="W44" s="5"/>
      <c r="X44" s="4"/>
      <c r="Y44" s="5"/>
      <c r="Z44" s="4"/>
      <c r="AA44" s="5"/>
      <c r="AB44" s="4"/>
    </row>
    <row r="45" spans="2:28" x14ac:dyDescent="0.25">
      <c r="O45" s="4"/>
      <c r="P45" s="4"/>
      <c r="Q45" s="4"/>
      <c r="R45" s="4"/>
      <c r="T45" s="4"/>
      <c r="U45" s="5"/>
      <c r="V45" s="4"/>
      <c r="W45" s="5"/>
      <c r="X45" s="4"/>
      <c r="Y45" s="5"/>
      <c r="Z45" s="4"/>
      <c r="AA45" s="5"/>
      <c r="AB45" s="4"/>
    </row>
    <row r="46" spans="2:28" x14ac:dyDescent="0.25">
      <c r="O46" s="4"/>
      <c r="P46" s="4"/>
      <c r="R46" s="4"/>
      <c r="T46" s="4"/>
      <c r="U46" s="5"/>
      <c r="V46" s="4"/>
      <c r="W46" s="5"/>
      <c r="X46" s="4"/>
      <c r="Y46" s="5"/>
      <c r="Z46" s="4"/>
      <c r="AA46" s="5"/>
      <c r="AB46" s="4"/>
    </row>
    <row r="47" spans="2:28" x14ac:dyDescent="0.25">
      <c r="O47" s="4"/>
      <c r="P47" s="4"/>
      <c r="R47" s="4"/>
      <c r="T47" s="4"/>
      <c r="U47" s="5"/>
      <c r="V47" s="4"/>
      <c r="W47" s="5"/>
      <c r="X47" s="4"/>
      <c r="Y47" s="5"/>
      <c r="Z47" s="4"/>
      <c r="AA47" s="5"/>
      <c r="AB47" s="4"/>
    </row>
    <row r="48" spans="2:28" x14ac:dyDescent="0.25">
      <c r="O48" s="4"/>
      <c r="P48" s="4"/>
      <c r="R48" s="4"/>
      <c r="T48" s="4"/>
      <c r="U48" s="5"/>
      <c r="V48" s="4"/>
      <c r="W48" s="5"/>
      <c r="X48" s="4"/>
      <c r="Y48" s="5"/>
      <c r="Z48" s="4"/>
      <c r="AA48" s="5"/>
      <c r="AB48" s="4"/>
    </row>
    <row r="49" spans="15:28" x14ac:dyDescent="0.25">
      <c r="O49" s="4"/>
      <c r="P49" s="4"/>
      <c r="R49" s="4"/>
      <c r="T49" s="4"/>
      <c r="U49" s="5"/>
      <c r="V49" s="4"/>
      <c r="W49" s="5"/>
      <c r="X49" s="4"/>
      <c r="Y49" s="5"/>
      <c r="Z49" s="4"/>
      <c r="AA49" s="5"/>
      <c r="AB49" s="4"/>
    </row>
    <row r="50" spans="15:28" x14ac:dyDescent="0.25">
      <c r="O50" s="4"/>
      <c r="P50" s="4"/>
      <c r="R50" s="4"/>
      <c r="T50" s="4"/>
      <c r="U50" s="5"/>
      <c r="V50" s="4"/>
      <c r="W50" s="5"/>
      <c r="X50" s="4"/>
      <c r="Y50" s="5"/>
      <c r="Z50" s="4"/>
      <c r="AA50" s="5"/>
      <c r="AB50" s="4"/>
    </row>
    <row r="51" spans="15:28" x14ac:dyDescent="0.25">
      <c r="O51" s="4"/>
      <c r="P51" s="4"/>
      <c r="R51" s="4"/>
      <c r="T51" s="4"/>
      <c r="U51" s="5"/>
      <c r="V51" s="4"/>
      <c r="W51" s="5"/>
      <c r="X51" s="4"/>
      <c r="Y51" s="5"/>
      <c r="Z51" s="4"/>
      <c r="AA51" s="5"/>
      <c r="AB51" s="4"/>
    </row>
    <row r="52" spans="15:28" x14ac:dyDescent="0.25">
      <c r="O52" s="4"/>
      <c r="P52" s="4"/>
      <c r="Q52" s="4"/>
      <c r="R52" s="4"/>
      <c r="T52" s="4"/>
      <c r="U52" s="5"/>
      <c r="V52" s="4"/>
      <c r="W52" s="5"/>
      <c r="X52" s="4"/>
      <c r="Y52" s="5"/>
      <c r="Z52" s="4"/>
      <c r="AA52" s="5"/>
      <c r="AB52" s="4"/>
    </row>
    <row r="53" spans="15:28" x14ac:dyDescent="0.25">
      <c r="O53" s="4"/>
      <c r="P53" s="4"/>
      <c r="R53" s="4"/>
      <c r="T53" s="4"/>
      <c r="U53" s="5"/>
      <c r="V53" s="4"/>
      <c r="W53" s="5"/>
      <c r="X53" s="4"/>
      <c r="Y53" s="5"/>
      <c r="Z53" s="4"/>
      <c r="AA53" s="5"/>
      <c r="AB53" s="4"/>
    </row>
    <row r="54" spans="15:28" x14ac:dyDescent="0.25">
      <c r="O54" s="4"/>
      <c r="P54" s="4"/>
      <c r="R54" s="4"/>
      <c r="T54" s="4"/>
      <c r="U54" s="5"/>
      <c r="V54" s="4"/>
      <c r="W54" s="5"/>
      <c r="X54" s="4"/>
      <c r="Y54" s="5"/>
      <c r="Z54" s="4"/>
      <c r="AA54" s="5"/>
      <c r="AB54" s="4"/>
    </row>
    <row r="55" spans="15:28" x14ac:dyDescent="0.25">
      <c r="O55" s="4"/>
      <c r="P55" s="4"/>
      <c r="R55" s="4"/>
      <c r="T55" s="4"/>
      <c r="U55" s="5"/>
      <c r="V55" s="4"/>
      <c r="W55" s="5"/>
      <c r="X55" s="4"/>
      <c r="Y55" s="5"/>
      <c r="Z55" s="4"/>
      <c r="AA55" s="5"/>
      <c r="AB55" s="4"/>
    </row>
    <row r="56" spans="15:28" x14ac:dyDescent="0.25">
      <c r="O56" s="4"/>
      <c r="P56" s="4"/>
      <c r="R56" s="4"/>
      <c r="T56" s="4"/>
      <c r="U56" s="5"/>
      <c r="V56" s="4"/>
      <c r="W56" s="5"/>
      <c r="X56" s="4"/>
      <c r="Y56" s="5"/>
      <c r="Z56" s="4"/>
      <c r="AA56" s="5"/>
      <c r="AB56" s="4"/>
    </row>
    <row r="57" spans="15:28" x14ac:dyDescent="0.25">
      <c r="O57" s="4"/>
      <c r="P57" s="4"/>
      <c r="R57" s="4"/>
      <c r="T57" s="4"/>
      <c r="U57" s="5"/>
      <c r="V57" s="4"/>
      <c r="W57" s="5"/>
      <c r="X57" s="4"/>
      <c r="Y57" s="5"/>
      <c r="Z57" s="4"/>
      <c r="AA57" s="5"/>
      <c r="AB57" s="4"/>
    </row>
    <row r="58" spans="15:28" x14ac:dyDescent="0.25">
      <c r="O58" s="4"/>
      <c r="P58" s="4"/>
      <c r="Q58" s="4"/>
      <c r="R58" s="4"/>
      <c r="T58" s="4"/>
      <c r="U58" s="5"/>
      <c r="V58" s="4"/>
      <c r="W58" s="5"/>
      <c r="X58" s="4"/>
      <c r="Y58" s="5"/>
      <c r="Z58" s="4"/>
      <c r="AA58" s="5"/>
      <c r="AB58" s="4"/>
    </row>
    <row r="59" spans="15:28" x14ac:dyDescent="0.25">
      <c r="O59" s="4"/>
      <c r="P59" s="4"/>
      <c r="R59" s="4"/>
      <c r="T59" s="4"/>
      <c r="U59" s="5"/>
      <c r="V59" s="4"/>
      <c r="W59" s="5"/>
      <c r="X59" s="4"/>
      <c r="Y59" s="5"/>
      <c r="Z59" s="4"/>
      <c r="AA59" s="5"/>
      <c r="AB59" s="4"/>
    </row>
    <row r="60" spans="15:28" x14ac:dyDescent="0.25">
      <c r="O60" s="4"/>
      <c r="P60" s="4"/>
      <c r="R60" s="4"/>
      <c r="T60" s="4"/>
      <c r="U60" s="5"/>
      <c r="V60" s="4"/>
      <c r="W60" s="5"/>
      <c r="X60" s="4"/>
      <c r="Y60" s="5"/>
      <c r="Z60" s="4"/>
      <c r="AA60" s="5"/>
      <c r="AB60" s="4"/>
    </row>
    <row r="61" spans="15:28" x14ac:dyDescent="0.25">
      <c r="O61" s="4"/>
      <c r="P61" s="4"/>
      <c r="R61" s="4"/>
      <c r="T61" s="4"/>
      <c r="U61" s="5"/>
      <c r="V61" s="4"/>
      <c r="W61" s="5"/>
      <c r="X61" s="4"/>
      <c r="Y61" s="5"/>
      <c r="Z61" s="4"/>
      <c r="AA61" s="5"/>
      <c r="AB61" s="4"/>
    </row>
    <row r="62" spans="15:28" x14ac:dyDescent="0.25">
      <c r="O62" s="4"/>
      <c r="P62" s="4"/>
      <c r="R62" s="4"/>
      <c r="T62" s="4"/>
      <c r="U62" s="5"/>
      <c r="V62" s="4"/>
      <c r="W62" s="5"/>
      <c r="X62" s="4"/>
      <c r="Y62" s="5"/>
      <c r="Z62" s="4"/>
      <c r="AA62" s="5"/>
      <c r="AB62" s="4"/>
    </row>
    <row r="63" spans="15:28" ht="15.75" thickBot="1" x14ac:dyDescent="0.3"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5:28" ht="15.75" thickTop="1" x14ac:dyDescent="0.25"/>
  </sheetData>
  <mergeCells count="14">
    <mergeCell ref="B26:C26"/>
    <mergeCell ref="D26:E26"/>
    <mergeCell ref="F26:G26"/>
    <mergeCell ref="H26:I26"/>
    <mergeCell ref="J26:K26"/>
    <mergeCell ref="O63:AB63"/>
    <mergeCell ref="O26:AB26"/>
    <mergeCell ref="O27:P27"/>
    <mergeCell ref="Q27:R27"/>
    <mergeCell ref="S27:T27"/>
    <mergeCell ref="U27:V27"/>
    <mergeCell ref="W27:X27"/>
    <mergeCell ref="Y27:Z27"/>
    <mergeCell ref="AA27:AB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C3AA-ACBA-4128-9C13-B7AB37C9E96D}">
  <dimension ref="A1:AJ62"/>
  <sheetViews>
    <sheetView topLeftCell="T1" zoomScale="55" zoomScaleNormal="55" workbookViewId="0">
      <selection activeCell="O17" sqref="O17"/>
    </sheetView>
  </sheetViews>
  <sheetFormatPr defaultRowHeight="15" x14ac:dyDescent="0.25"/>
  <cols>
    <col min="2" max="2" width="10.42578125" bestFit="1" customWidth="1"/>
    <col min="3" max="3" width="8.42578125" bestFit="1" customWidth="1"/>
    <col min="4" max="4" width="10.42578125" bestFit="1" customWidth="1"/>
    <col min="5" max="5" width="8.42578125" bestFit="1" customWidth="1"/>
    <col min="6" max="6" width="10.42578125" bestFit="1" customWidth="1"/>
    <col min="7" max="7" width="8.42578125" bestFit="1" customWidth="1"/>
    <col min="8" max="8" width="10.42578125" bestFit="1" customWidth="1"/>
    <col min="9" max="9" width="8.42578125" bestFit="1" customWidth="1"/>
    <col min="10" max="10" width="10.42578125" bestFit="1" customWidth="1"/>
    <col min="20" max="20" width="11.7109375" customWidth="1"/>
    <col min="21" max="21" width="10.42578125" customWidth="1"/>
    <col min="23" max="23" width="13.7109375" bestFit="1" customWidth="1"/>
    <col min="27" max="27" width="11.28515625" bestFit="1" customWidth="1"/>
    <col min="28" max="28" width="9.7109375" bestFit="1" customWidth="1"/>
    <col min="29" max="29" width="11.85546875" bestFit="1" customWidth="1"/>
    <col min="30" max="30" width="10.28515625" bestFit="1" customWidth="1"/>
    <col min="31" max="31" width="11.85546875" bestFit="1" customWidth="1"/>
    <col min="32" max="32" width="10.28515625" bestFit="1" customWidth="1"/>
    <col min="33" max="33" width="11.85546875" bestFit="1" customWidth="1"/>
    <col min="34" max="34" width="10.28515625" bestFit="1" customWidth="1"/>
    <col min="35" max="35" width="11.5703125" bestFit="1" customWidth="1"/>
    <col min="36" max="36" width="10" bestFit="1" customWidth="1"/>
  </cols>
  <sheetData>
    <row r="1" spans="1:36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6</v>
      </c>
      <c r="T1" s="1" t="s">
        <v>4</v>
      </c>
      <c r="U1" s="1" t="s">
        <v>5</v>
      </c>
      <c r="V1" s="1" t="s">
        <v>7</v>
      </c>
    </row>
    <row r="2" spans="1:36" x14ac:dyDescent="0.25">
      <c r="A2">
        <v>1</v>
      </c>
      <c r="B2">
        <v>-1.6E-2</v>
      </c>
      <c r="C2">
        <v>-0.16500000000000001</v>
      </c>
      <c r="D2">
        <v>1.0999999999999999E-2</v>
      </c>
      <c r="E2">
        <v>-0.14499999999999999</v>
      </c>
      <c r="F2">
        <v>7.8E-2</v>
      </c>
      <c r="G2">
        <v>-0.184</v>
      </c>
      <c r="H2">
        <v>3.5000000000000003E-2</v>
      </c>
      <c r="I2">
        <v>-0.154</v>
      </c>
      <c r="J2">
        <v>-0.104</v>
      </c>
      <c r="K2">
        <v>-0.157</v>
      </c>
      <c r="L2">
        <v>-7.8E-2</v>
      </c>
      <c r="M2">
        <v>-6.5000000000000002E-2</v>
      </c>
      <c r="N2">
        <v>-0.13800000000000001</v>
      </c>
      <c r="O2">
        <v>19.96</v>
      </c>
      <c r="P2">
        <v>3.0369999999999999</v>
      </c>
      <c r="Q2">
        <v>58.23</v>
      </c>
      <c r="R2">
        <v>-1.42</v>
      </c>
      <c r="S2">
        <v>168.2</v>
      </c>
      <c r="T2">
        <v>532.74</v>
      </c>
      <c r="U2">
        <v>238.67</v>
      </c>
      <c r="V2">
        <v>2</v>
      </c>
    </row>
    <row r="3" spans="1:36" x14ac:dyDescent="0.25">
      <c r="A3">
        <v>2</v>
      </c>
      <c r="B3">
        <v>-1.6E-2</v>
      </c>
      <c r="C3">
        <v>-0.16500000000000001</v>
      </c>
      <c r="D3">
        <v>1.0999999999999999E-2</v>
      </c>
      <c r="E3">
        <v>-0.14499999999999999</v>
      </c>
      <c r="F3">
        <v>7.8E-2</v>
      </c>
      <c r="G3">
        <v>-0.184</v>
      </c>
      <c r="H3">
        <v>3.5000000000000003E-2</v>
      </c>
      <c r="I3">
        <v>-0.154</v>
      </c>
      <c r="J3">
        <v>-0.104</v>
      </c>
      <c r="K3">
        <v>-0.157</v>
      </c>
      <c r="L3">
        <v>-7.8E-2</v>
      </c>
      <c r="M3">
        <v>-6.5000000000000002E-2</v>
      </c>
      <c r="N3">
        <v>-0.13800000000000001</v>
      </c>
      <c r="O3">
        <v>25.47</v>
      </c>
      <c r="P3">
        <v>3.2130000000000001</v>
      </c>
      <c r="Q3">
        <v>73.19</v>
      </c>
      <c r="R3">
        <v>-0.99</v>
      </c>
      <c r="S3">
        <v>210.28</v>
      </c>
      <c r="T3">
        <v>667.03</v>
      </c>
      <c r="U3">
        <v>333.81</v>
      </c>
      <c r="V3">
        <v>3.5</v>
      </c>
    </row>
    <row r="4" spans="1:36" x14ac:dyDescent="0.25">
      <c r="A4">
        <v>3</v>
      </c>
      <c r="B4">
        <v>4.5999999999999999E-2</v>
      </c>
      <c r="C4">
        <v>-0.16800000000000001</v>
      </c>
      <c r="D4">
        <v>0.04</v>
      </c>
      <c r="E4">
        <v>-0.22</v>
      </c>
      <c r="F4">
        <v>7.0999999999999994E-2</v>
      </c>
      <c r="G4">
        <v>-0.22900000000000001</v>
      </c>
      <c r="H4">
        <v>3.2000000000000001E-2</v>
      </c>
      <c r="I4">
        <v>-0.155</v>
      </c>
      <c r="J4">
        <v>-0.182</v>
      </c>
      <c r="K4">
        <v>-0.157</v>
      </c>
      <c r="L4">
        <v>-8.1000000000000003E-2</v>
      </c>
      <c r="M4">
        <v>-6.3E-2</v>
      </c>
      <c r="N4">
        <v>-0.13700000000000001</v>
      </c>
      <c r="O4">
        <v>21.8</v>
      </c>
      <c r="P4">
        <v>2.673</v>
      </c>
      <c r="Q4">
        <v>62.7</v>
      </c>
      <c r="R4">
        <v>-0.46</v>
      </c>
      <c r="S4">
        <v>182.22</v>
      </c>
      <c r="T4">
        <v>577</v>
      </c>
      <c r="U4">
        <v>264.56</v>
      </c>
      <c r="V4">
        <v>0.57999999999999996</v>
      </c>
    </row>
    <row r="5" spans="1:36" x14ac:dyDescent="0.25">
      <c r="A5">
        <v>4</v>
      </c>
      <c r="B5">
        <v>3.4000000000000002E-2</v>
      </c>
      <c r="C5">
        <v>-0.17499999999999999</v>
      </c>
      <c r="D5">
        <v>-4.3999999999999997E-2</v>
      </c>
      <c r="E5">
        <v>-0.153</v>
      </c>
      <c r="F5">
        <v>2.8000000000000001E-2</v>
      </c>
      <c r="G5">
        <v>-0.14699999999999999</v>
      </c>
      <c r="H5">
        <v>-1.7000000000000001E-2</v>
      </c>
      <c r="I5">
        <v>-0.106</v>
      </c>
      <c r="J5">
        <v>-0.124</v>
      </c>
      <c r="K5">
        <v>-0.14899999999999999</v>
      </c>
      <c r="L5">
        <v>-9.7000000000000003E-2</v>
      </c>
      <c r="M5">
        <v>8.3000000000000004E-2</v>
      </c>
      <c r="N5">
        <v>-0.16700000000000001</v>
      </c>
      <c r="O5">
        <v>21.8</v>
      </c>
      <c r="P5">
        <v>6.5060000000000002</v>
      </c>
      <c r="Q5">
        <v>62.05</v>
      </c>
      <c r="R5">
        <v>0.11</v>
      </c>
      <c r="S5">
        <v>182.22</v>
      </c>
      <c r="T5">
        <v>588.64</v>
      </c>
      <c r="U5">
        <v>291.79000000000002</v>
      </c>
      <c r="V5">
        <v>4.3</v>
      </c>
    </row>
    <row r="6" spans="1:36" x14ac:dyDescent="0.25">
      <c r="A6">
        <v>5</v>
      </c>
      <c r="B6">
        <v>-1.0999999999999999E-2</v>
      </c>
      <c r="C6">
        <v>-0.16600000000000001</v>
      </c>
      <c r="D6">
        <v>1.4999999999999999E-2</v>
      </c>
      <c r="E6">
        <v>-0.217</v>
      </c>
      <c r="F6">
        <v>7.0000000000000007E-2</v>
      </c>
      <c r="G6">
        <v>-0.22800000000000001</v>
      </c>
      <c r="H6">
        <v>3.1E-2</v>
      </c>
      <c r="I6">
        <v>-0.154</v>
      </c>
      <c r="J6">
        <v>-0.10299999999999999</v>
      </c>
      <c r="K6">
        <v>-0.156</v>
      </c>
      <c r="L6">
        <v>-7.8E-2</v>
      </c>
      <c r="M6">
        <v>-6.3E-2</v>
      </c>
      <c r="N6">
        <v>-0.14000000000000001</v>
      </c>
      <c r="O6">
        <v>21.8</v>
      </c>
      <c r="P6">
        <v>2.794</v>
      </c>
      <c r="Q6">
        <v>64.02</v>
      </c>
      <c r="R6">
        <v>-1.39</v>
      </c>
      <c r="S6">
        <v>182.22</v>
      </c>
      <c r="T6">
        <v>587.65</v>
      </c>
      <c r="U6">
        <v>282.45</v>
      </c>
      <c r="V6">
        <v>2.2000000000000002</v>
      </c>
    </row>
    <row r="7" spans="1:36" x14ac:dyDescent="0.25">
      <c r="A7">
        <v>6</v>
      </c>
      <c r="B7">
        <v>-2.1000000000000001E-2</v>
      </c>
      <c r="C7">
        <v>-0.161</v>
      </c>
      <c r="D7">
        <v>-4.7E-2</v>
      </c>
      <c r="E7">
        <v>-0.14899999999999999</v>
      </c>
      <c r="F7">
        <v>6.3E-2</v>
      </c>
      <c r="G7">
        <v>-0.22500000000000001</v>
      </c>
      <c r="H7">
        <v>3.1E-2</v>
      </c>
      <c r="I7">
        <v>-0.154</v>
      </c>
      <c r="J7">
        <v>-0.10199999999999999</v>
      </c>
      <c r="K7">
        <v>-0.157</v>
      </c>
      <c r="L7">
        <v>-7.6999999999999999E-2</v>
      </c>
      <c r="M7">
        <v>-6.6000000000000003E-2</v>
      </c>
      <c r="N7">
        <v>-0.13</v>
      </c>
      <c r="O7">
        <v>21.8</v>
      </c>
      <c r="P7">
        <v>3.1230000000000002</v>
      </c>
      <c r="Q7">
        <v>62.51</v>
      </c>
      <c r="R7">
        <v>-1.27</v>
      </c>
      <c r="S7">
        <v>182.22</v>
      </c>
      <c r="T7">
        <v>583.19000000000005</v>
      </c>
      <c r="U7">
        <v>270.35000000000002</v>
      </c>
      <c r="V7">
        <v>0.55000000000000004</v>
      </c>
    </row>
    <row r="8" spans="1:36" x14ac:dyDescent="0.25">
      <c r="A8">
        <v>7</v>
      </c>
      <c r="B8">
        <v>-1.7999999999999999E-2</v>
      </c>
      <c r="C8">
        <v>-0.16400000000000001</v>
      </c>
      <c r="D8">
        <v>-4.8000000000000001E-2</v>
      </c>
      <c r="E8">
        <v>-0.21</v>
      </c>
      <c r="F8">
        <v>7.0999999999999994E-2</v>
      </c>
      <c r="G8">
        <v>-0.185</v>
      </c>
      <c r="H8">
        <v>3.7999999999999999E-2</v>
      </c>
      <c r="I8">
        <v>-0.153</v>
      </c>
      <c r="J8">
        <v>-0.10199999999999999</v>
      </c>
      <c r="K8">
        <v>-0.157</v>
      </c>
      <c r="L8">
        <v>-7.6999999999999999E-2</v>
      </c>
      <c r="M8">
        <v>-6.6000000000000003E-2</v>
      </c>
      <c r="N8">
        <v>-0.13400000000000001</v>
      </c>
      <c r="O8">
        <v>21.8</v>
      </c>
      <c r="P8">
        <v>3.3170000000000002</v>
      </c>
      <c r="Q8">
        <v>63.12</v>
      </c>
      <c r="R8">
        <v>-1.17</v>
      </c>
      <c r="S8">
        <v>182.22</v>
      </c>
      <c r="T8">
        <v>580.29</v>
      </c>
      <c r="U8">
        <v>273.5</v>
      </c>
      <c r="V8">
        <v>0.26</v>
      </c>
    </row>
    <row r="9" spans="1:36" x14ac:dyDescent="0.25">
      <c r="A9">
        <v>8</v>
      </c>
      <c r="B9">
        <v>-1.7000000000000001E-2</v>
      </c>
      <c r="C9">
        <v>-0.16400000000000001</v>
      </c>
      <c r="D9">
        <v>-4.8000000000000001E-2</v>
      </c>
      <c r="E9">
        <v>-0.21199999999999999</v>
      </c>
      <c r="F9">
        <v>6.6000000000000003E-2</v>
      </c>
      <c r="G9">
        <v>-0.22600000000000001</v>
      </c>
      <c r="H9">
        <v>3.1E-2</v>
      </c>
      <c r="I9">
        <v>-9.2999999999999999E-2</v>
      </c>
      <c r="J9">
        <v>-0.10100000000000001</v>
      </c>
      <c r="K9">
        <v>-0.153</v>
      </c>
      <c r="L9">
        <v>-0.08</v>
      </c>
      <c r="M9">
        <v>-6.3E-2</v>
      </c>
      <c r="N9">
        <v>-0.13400000000000001</v>
      </c>
      <c r="O9">
        <v>21.8</v>
      </c>
      <c r="P9">
        <v>3.2679999999999998</v>
      </c>
      <c r="Q9">
        <v>62.51</v>
      </c>
      <c r="R9">
        <v>-1.27</v>
      </c>
      <c r="S9">
        <v>182.22</v>
      </c>
      <c r="T9">
        <v>581.70000000000005</v>
      </c>
      <c r="U9">
        <v>268.86</v>
      </c>
      <c r="V9">
        <v>1.7</v>
      </c>
    </row>
    <row r="10" spans="1:36" x14ac:dyDescent="0.25">
      <c r="A10">
        <v>9</v>
      </c>
      <c r="B10">
        <v>-1.7999999999999999E-2</v>
      </c>
      <c r="C10">
        <v>-0.16400000000000001</v>
      </c>
      <c r="D10">
        <v>-4.8000000000000001E-2</v>
      </c>
      <c r="E10">
        <v>-0.21199999999999999</v>
      </c>
      <c r="F10">
        <v>6.6000000000000003E-2</v>
      </c>
      <c r="G10">
        <v>-0.22900000000000001</v>
      </c>
      <c r="H10">
        <v>3.6999999999999998E-2</v>
      </c>
      <c r="I10">
        <v>-0.156</v>
      </c>
      <c r="J10">
        <v>-3.9E-2</v>
      </c>
      <c r="K10">
        <v>-0.159</v>
      </c>
      <c r="L10">
        <v>-7.1999999999999995E-2</v>
      </c>
      <c r="M10">
        <v>-7.0999999999999994E-2</v>
      </c>
      <c r="N10">
        <v>-0.13200000000000001</v>
      </c>
      <c r="O10">
        <v>21.8</v>
      </c>
      <c r="P10">
        <v>3.2679999999999998</v>
      </c>
      <c r="Q10">
        <v>62.51</v>
      </c>
      <c r="R10">
        <v>-1.27</v>
      </c>
      <c r="S10">
        <v>182.22</v>
      </c>
      <c r="T10">
        <v>586.58000000000004</v>
      </c>
      <c r="U10">
        <v>282.13</v>
      </c>
      <c r="V10">
        <v>1.1000000000000001</v>
      </c>
    </row>
    <row r="11" spans="1:36" x14ac:dyDescent="0.25">
      <c r="A11">
        <v>10</v>
      </c>
      <c r="B11">
        <v>-1.7000000000000001E-2</v>
      </c>
      <c r="C11">
        <v>-0.16400000000000001</v>
      </c>
      <c r="D11">
        <v>-4.8000000000000001E-2</v>
      </c>
      <c r="E11">
        <v>-0.21199999999999999</v>
      </c>
      <c r="F11">
        <v>6.6000000000000003E-2</v>
      </c>
      <c r="G11">
        <v>-0.22700000000000001</v>
      </c>
      <c r="H11">
        <v>2.7E-2</v>
      </c>
      <c r="I11">
        <v>-0.15</v>
      </c>
      <c r="J11">
        <v>-0.10299999999999999</v>
      </c>
      <c r="K11">
        <v>-9.5000000000000001E-2</v>
      </c>
      <c r="L11">
        <v>-7.6999999999999999E-2</v>
      </c>
      <c r="M11">
        <v>-6.3E-2</v>
      </c>
      <c r="N11">
        <v>-0.13400000000000001</v>
      </c>
      <c r="O11">
        <v>21.8</v>
      </c>
      <c r="P11">
        <v>3.032</v>
      </c>
      <c r="Q11">
        <v>62.51</v>
      </c>
      <c r="R11">
        <v>-1.27</v>
      </c>
      <c r="S11">
        <v>182.22</v>
      </c>
      <c r="T11">
        <v>585.72</v>
      </c>
      <c r="U11">
        <v>281.76</v>
      </c>
      <c r="V11">
        <v>3</v>
      </c>
    </row>
    <row r="16" spans="1:36" x14ac:dyDescent="0.25">
      <c r="AA16" t="s">
        <v>34</v>
      </c>
      <c r="AB16" t="s">
        <v>35</v>
      </c>
      <c r="AC16" t="s">
        <v>36</v>
      </c>
      <c r="AD16" t="s">
        <v>37</v>
      </c>
      <c r="AE16" t="s">
        <v>48</v>
      </c>
      <c r="AF16" t="s">
        <v>39</v>
      </c>
      <c r="AG16" t="s">
        <v>44</v>
      </c>
      <c r="AH16" t="s">
        <v>45</v>
      </c>
      <c r="AI16" t="s">
        <v>46</v>
      </c>
      <c r="AJ16" t="s">
        <v>47</v>
      </c>
    </row>
    <row r="17" spans="1:36" x14ac:dyDescent="0.25">
      <c r="A17">
        <v>11</v>
      </c>
      <c r="B17">
        <v>-0.02</v>
      </c>
      <c r="C17">
        <v>-0.16400000000000001</v>
      </c>
      <c r="D17">
        <v>-4.8000000000000001E-2</v>
      </c>
      <c r="E17">
        <v>-0.21199999999999999</v>
      </c>
      <c r="F17">
        <v>6.6000000000000003E-2</v>
      </c>
      <c r="G17">
        <v>-0.23</v>
      </c>
      <c r="H17">
        <v>0.03</v>
      </c>
      <c r="I17">
        <v>-0.161</v>
      </c>
      <c r="J17">
        <v>-9.7000000000000003E-2</v>
      </c>
      <c r="K17">
        <v>-0.159</v>
      </c>
      <c r="L17">
        <v>-1.2999999999999999E-2</v>
      </c>
      <c r="M17">
        <v>-6.9000000000000006E-2</v>
      </c>
      <c r="N17">
        <v>-0.13100000000000001</v>
      </c>
      <c r="O17">
        <v>21.8</v>
      </c>
      <c r="P17">
        <v>2.7749999999999999</v>
      </c>
      <c r="Q17">
        <v>62.51</v>
      </c>
      <c r="R17">
        <v>-1.27</v>
      </c>
      <c r="S17">
        <v>182.22</v>
      </c>
      <c r="T17">
        <v>575.51</v>
      </c>
      <c r="U17">
        <v>264.88</v>
      </c>
      <c r="V17">
        <v>1.2</v>
      </c>
      <c r="AA17">
        <f>C24+(C25*C17)+(C26*G17)+(C27*H17)+(C28*L17)+(C29*M17)+(C30*N17)+(C31*P17)+(C32*U17)</f>
        <v>4.1543700000000001</v>
      </c>
      <c r="AB17">
        <f>(AA17-V17)^2</f>
        <v>8.7283020969000003</v>
      </c>
      <c r="AC17">
        <f>E24+(E25*C17)+(E26*G17)+(E27*H17)+(E28*M17)+(E29*N17)+(E30*P17)+(E31*U17)</f>
        <v>1.3745629999999895</v>
      </c>
      <c r="AD17">
        <f>(AC17-V17)^2</f>
        <v>3.0472240968996363E-2</v>
      </c>
      <c r="AE17">
        <f>G24+(G25*G17)+(G26*H17)+(G27*M17)+(G28*N17)+(G29*P17)+(G30*U17)</f>
        <v>1.124790999999997</v>
      </c>
      <c r="AF17">
        <f>(AE17-V17)^2</f>
        <v>5.6563936810004461E-3</v>
      </c>
      <c r="AG17">
        <f>I24+(I25*G17)+(I26*H17)+(I27*M17)+(I28*N17)+(I29*P17)</f>
        <v>1.0396469999999969</v>
      </c>
      <c r="AH17">
        <f>(AG17-V17)^2</f>
        <v>2.5713084609000986E-2</v>
      </c>
      <c r="AI17">
        <f>K24+(K25*H17)+(K26*M17)+(K27*N17)+(K28*P17)</f>
        <v>0.76357600000000403</v>
      </c>
      <c r="AJ17">
        <f>(AI17-V17)^2</f>
        <v>0.19046590777599645</v>
      </c>
    </row>
    <row r="18" spans="1:36" x14ac:dyDescent="0.25">
      <c r="A18">
        <v>12</v>
      </c>
      <c r="B18">
        <v>-1.9E-2</v>
      </c>
      <c r="C18">
        <v>-0.16500000000000001</v>
      </c>
      <c r="D18">
        <v>-4.9000000000000002E-2</v>
      </c>
      <c r="E18">
        <v>-0.21099999999999999</v>
      </c>
      <c r="F18">
        <v>7.2999999999999995E-2</v>
      </c>
      <c r="G18">
        <v>-0.18099999999999999</v>
      </c>
      <c r="H18">
        <v>3.7999999999999999E-2</v>
      </c>
      <c r="I18">
        <v>-0.153</v>
      </c>
      <c r="J18">
        <v>-0.10299999999999999</v>
      </c>
      <c r="K18">
        <v>-0.157</v>
      </c>
      <c r="L18">
        <v>-7.6999999999999999E-2</v>
      </c>
      <c r="M18">
        <v>-6.6000000000000003E-2</v>
      </c>
      <c r="N18">
        <v>-0.13500000000000001</v>
      </c>
      <c r="O18">
        <v>25.47</v>
      </c>
      <c r="P18">
        <v>3.4569999999999999</v>
      </c>
      <c r="Q18">
        <v>72.400000000000006</v>
      </c>
      <c r="R18">
        <v>-0.36</v>
      </c>
      <c r="S18">
        <v>210.28</v>
      </c>
      <c r="T18">
        <v>680.56</v>
      </c>
      <c r="U18">
        <v>325.58999999999997</v>
      </c>
      <c r="V18">
        <v>8.1999999999999993</v>
      </c>
      <c r="AA18">
        <f>C24+(C25*C18)+(C26*G18)+(C27*H18)+(C28*L18)+(C29*M18)+(C30*N18)+(C31*P18)+(C32*U18)</f>
        <v>2.239360000000004</v>
      </c>
      <c r="AB18">
        <f t="shared" ref="AB18:AB20" si="0">(AA18-V18)^2</f>
        <v>35.529229209599947</v>
      </c>
      <c r="AC18">
        <f>E24+(E25*C18)+(E26*G18)+(E27*H18)+(E28*M18)+(E29*N18)+(E30*P18)+(E31*U18)</f>
        <v>2.2790440000000016</v>
      </c>
      <c r="AD18">
        <f t="shared" ref="AD18:AD20" si="1">(AC18-V18)^2</f>
        <v>35.057719953935973</v>
      </c>
      <c r="AE18">
        <f>G24+(G25*G18)+(G26*H18)+(G27*M18)+(G28*N18)+(G29*P18)+(G30*U18)</f>
        <v>2.0290359999999885</v>
      </c>
      <c r="AF18">
        <f t="shared" ref="AF18:AF20" si="2">(AE18-V18)^2</f>
        <v>38.080796689296129</v>
      </c>
      <c r="AG18">
        <f>I24+(I25*G18)+(I26*H18)+(I27*M18)+(I28*N18)+(I29*P18)</f>
        <v>1.6314250000000019</v>
      </c>
      <c r="AH18">
        <f t="shared" ref="AH18:AH20" si="3">(AG18-V18)^2</f>
        <v>43.146177530624968</v>
      </c>
      <c r="AI18">
        <f>K24+(K25*H18)+(K26*M18)+(K27*N18)+(K28*P18)</f>
        <v>1.5474860000000064</v>
      </c>
      <c r="AJ18">
        <f t="shared" ref="AJ18:AJ20" si="4">(AI18-V18)^2</f>
        <v>44.255942520195909</v>
      </c>
    </row>
    <row r="19" spans="1:36" x14ac:dyDescent="0.25">
      <c r="A19">
        <v>13</v>
      </c>
      <c r="B19">
        <v>-1.9E-2</v>
      </c>
      <c r="C19">
        <v>-0.16400000000000001</v>
      </c>
      <c r="D19">
        <v>-0.05</v>
      </c>
      <c r="E19">
        <v>-0.20799999999999999</v>
      </c>
      <c r="F19">
        <v>6.8000000000000005E-2</v>
      </c>
      <c r="G19">
        <v>-0.17699999999999999</v>
      </c>
      <c r="H19">
        <v>3.4000000000000002E-2</v>
      </c>
      <c r="I19">
        <v>-0.151</v>
      </c>
      <c r="J19">
        <v>-0.104</v>
      </c>
      <c r="K19">
        <v>-0.156</v>
      </c>
      <c r="L19">
        <v>-7.8E-2</v>
      </c>
      <c r="M19">
        <v>-6.5000000000000002E-2</v>
      </c>
      <c r="N19">
        <v>-0.13300000000000001</v>
      </c>
      <c r="O19">
        <v>27.3</v>
      </c>
      <c r="P19">
        <v>3.43</v>
      </c>
      <c r="Q19">
        <v>77</v>
      </c>
      <c r="R19">
        <v>0.03</v>
      </c>
      <c r="S19">
        <v>224.31</v>
      </c>
      <c r="T19">
        <v>725.16</v>
      </c>
      <c r="U19">
        <v>341.53</v>
      </c>
      <c r="V19">
        <v>9.1999999999999993</v>
      </c>
      <c r="AA19">
        <f>C24+(C25*C19)+(C26*G19)+(C27*H19)+(C28*L19)+(C29*M19)+(C30*N19)+(C31*P19)+(C32*U19)</f>
        <v>3.2873110000000025</v>
      </c>
      <c r="AB19">
        <f t="shared" si="0"/>
        <v>34.959891210720961</v>
      </c>
      <c r="AC19">
        <f>E24+(E25*C19)+(E26*G19)+(E27*H19)+(E28*M19)+(E29*N19)+(E30*P19)+(E31*U19)</f>
        <v>3.3050299999999844</v>
      </c>
      <c r="AD19">
        <f t="shared" si="1"/>
        <v>34.750671300900173</v>
      </c>
      <c r="AE19">
        <f>G24+(G25*G19)+(G26*H19)+(G27*M19)+(G28*N19)+(G29*P19)+(G30*U19)</f>
        <v>2.8878490000000041</v>
      </c>
      <c r="AF19">
        <f t="shared" si="2"/>
        <v>39.843250246800935</v>
      </c>
      <c r="AG19">
        <f>I24+(I25*G19)+(I26*H19)+(I27*M19)+(I28*N19)+(I29*P19)</f>
        <v>2.2954789999999807</v>
      </c>
      <c r="AH19">
        <f t="shared" si="3"/>
        <v>47.672410239441255</v>
      </c>
      <c r="AI19">
        <f>K24+(K25*H19)+(K26*M19)+(K27*N19)+(K28*P19)</f>
        <v>1.7983990000000034</v>
      </c>
      <c r="AJ19">
        <f t="shared" si="4"/>
        <v>54.783697363200936</v>
      </c>
    </row>
    <row r="20" spans="1:36" x14ac:dyDescent="0.25">
      <c r="A20">
        <v>14</v>
      </c>
      <c r="B20">
        <v>-1.7999999999999999E-2</v>
      </c>
      <c r="C20">
        <v>-0.16400000000000001</v>
      </c>
      <c r="D20">
        <v>-4.9000000000000002E-2</v>
      </c>
      <c r="E20">
        <v>-0.215</v>
      </c>
      <c r="F20">
        <v>7.0999999999999994E-2</v>
      </c>
      <c r="G20">
        <v>-0.17</v>
      </c>
      <c r="H20">
        <v>4.1000000000000002E-2</v>
      </c>
      <c r="I20">
        <v>-0.14799999999999999</v>
      </c>
      <c r="J20">
        <v>-0.10299999999999999</v>
      </c>
      <c r="K20">
        <v>-0.156</v>
      </c>
      <c r="L20">
        <v>-7.8E-2</v>
      </c>
      <c r="M20">
        <v>-6.6000000000000003E-2</v>
      </c>
      <c r="N20">
        <v>-0.13100000000000001</v>
      </c>
      <c r="O20">
        <v>31.46</v>
      </c>
      <c r="P20">
        <v>3.3860000000000001</v>
      </c>
      <c r="Q20">
        <v>91.88</v>
      </c>
      <c r="R20">
        <v>-0.16</v>
      </c>
      <c r="S20">
        <v>258.32</v>
      </c>
      <c r="T20">
        <v>780.5</v>
      </c>
      <c r="U20">
        <v>333.99</v>
      </c>
      <c r="V20">
        <v>8.6999999999999993</v>
      </c>
      <c r="AA20">
        <f>C24+(C25*C20)+(C26*G20)+(C27*H20)+(C28*L20)+(C29*M20)+(C30*N20)+(C31*P20)+(C32*U20)</f>
        <v>-0.75451899999998462</v>
      </c>
      <c r="AB20">
        <f t="shared" si="0"/>
        <v>89.387929521360689</v>
      </c>
      <c r="AC20">
        <f>E24+(E25*C20)+(E26*G20)+(E27*H20)+(E28*M20)+(E29*N20)+(E30*P20)+(E31*U20)</f>
        <v>-0.74741100000000538</v>
      </c>
      <c r="AD20">
        <f t="shared" si="1"/>
        <v>89.253574602921077</v>
      </c>
      <c r="AE20">
        <f>G24+(G25*G20)+(G26*H20)+(G27*M20)+(G28*N20)+(G29*P20)+(G30*U20)</f>
        <v>-0.81814799999999011</v>
      </c>
      <c r="AF20">
        <f t="shared" si="2"/>
        <v>90.595141349903798</v>
      </c>
      <c r="AG20">
        <f>I24+(I25*G20)+(I26*H20)+(I27*M20)+(I28*N20)+(I29*P20)</f>
        <v>-1.7023790000000165</v>
      </c>
      <c r="AH20">
        <f t="shared" si="3"/>
        <v>108.20948885964133</v>
      </c>
      <c r="AI20">
        <f>K24+(K25*H20)+(K26*M20)+(K27*N20)+(K28*P20)</f>
        <v>-2.0600180000000137</v>
      </c>
      <c r="AJ20">
        <f t="shared" si="4"/>
        <v>115.77798736032427</v>
      </c>
    </row>
    <row r="21" spans="1:36" x14ac:dyDescent="0.25">
      <c r="AB21">
        <f>SUM(AB17:AB20)</f>
        <v>168.6053520385816</v>
      </c>
      <c r="AD21">
        <f>SUM(AD17:AD20)</f>
        <v>159.09243809872623</v>
      </c>
      <c r="AF21">
        <f>SUM(AF17:AF20)</f>
        <v>168.52484467968185</v>
      </c>
      <c r="AH21">
        <f>SUM(AH17:AH20)</f>
        <v>199.05378971431657</v>
      </c>
      <c r="AJ21">
        <f>SUM(AJ17:AJ20)</f>
        <v>215.00809315149712</v>
      </c>
    </row>
    <row r="23" spans="1:36" x14ac:dyDescent="0.25">
      <c r="B23" s="24" t="s">
        <v>43</v>
      </c>
      <c r="C23" s="24"/>
      <c r="D23" s="24" t="s">
        <v>24</v>
      </c>
      <c r="E23" s="24"/>
      <c r="F23" s="24" t="s">
        <v>27</v>
      </c>
      <c r="G23" s="24"/>
      <c r="H23" s="24" t="s">
        <v>40</v>
      </c>
      <c r="I23" s="24"/>
      <c r="J23" s="24" t="s">
        <v>41</v>
      </c>
      <c r="K23" s="24"/>
    </row>
    <row r="24" spans="1:36" ht="15.75" thickBot="1" x14ac:dyDescent="0.3">
      <c r="B24" s="10" t="s">
        <v>33</v>
      </c>
      <c r="C24" s="13">
        <v>-86.114999999999995</v>
      </c>
      <c r="D24" s="10" t="s">
        <v>33</v>
      </c>
      <c r="E24" s="13">
        <v>-91.346000000000004</v>
      </c>
      <c r="F24" s="10" t="s">
        <v>33</v>
      </c>
      <c r="G24" s="13">
        <v>-65.012</v>
      </c>
      <c r="H24" s="10" t="s">
        <v>33</v>
      </c>
      <c r="I24" s="13">
        <v>-74.040000000000006</v>
      </c>
      <c r="J24" s="10" t="s">
        <v>33</v>
      </c>
      <c r="K24" s="13">
        <v>-88.292000000000002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ht="15.75" thickBot="1" x14ac:dyDescent="0.3">
      <c r="B25" s="8" t="s">
        <v>10</v>
      </c>
      <c r="C25" s="13">
        <v>-215.87299999999999</v>
      </c>
      <c r="D25" s="8" t="s">
        <v>10</v>
      </c>
      <c r="E25" s="13">
        <v>-202.22</v>
      </c>
      <c r="F25" s="8" t="s">
        <v>14</v>
      </c>
      <c r="G25" s="13">
        <v>18.55</v>
      </c>
      <c r="H25" s="8" t="s">
        <v>14</v>
      </c>
      <c r="I25" s="13">
        <v>17.635000000000002</v>
      </c>
      <c r="J25" s="8" t="s">
        <v>15</v>
      </c>
      <c r="K25" s="13">
        <v>-428.74099999999999</v>
      </c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x14ac:dyDescent="0.25">
      <c r="B26" s="8" t="s">
        <v>14</v>
      </c>
      <c r="C26" s="13">
        <v>28.42</v>
      </c>
      <c r="D26" s="8" t="s">
        <v>14</v>
      </c>
      <c r="E26" s="13">
        <v>25.849</v>
      </c>
      <c r="F26" s="8" t="s">
        <v>15</v>
      </c>
      <c r="G26" s="13">
        <v>-448.97</v>
      </c>
      <c r="H26" s="8" t="s">
        <v>15</v>
      </c>
      <c r="I26" s="13">
        <v>-485.142</v>
      </c>
      <c r="J26" s="8" t="s">
        <v>20</v>
      </c>
      <c r="K26" s="13">
        <v>-344.1</v>
      </c>
      <c r="W26" s="4"/>
      <c r="X26" s="4"/>
      <c r="Y26" s="4"/>
      <c r="Z26" s="4"/>
      <c r="AB26" s="4"/>
      <c r="AC26" s="5"/>
      <c r="AD26" s="4"/>
      <c r="AE26" s="5"/>
      <c r="AF26" s="4"/>
      <c r="AG26" s="5"/>
      <c r="AH26" s="4"/>
      <c r="AI26" s="5"/>
      <c r="AJ26" s="4"/>
    </row>
    <row r="27" spans="1:36" x14ac:dyDescent="0.25">
      <c r="B27" s="8" t="s">
        <v>15</v>
      </c>
      <c r="C27" s="13">
        <v>-530.88499999999999</v>
      </c>
      <c r="D27" s="8" t="s">
        <v>15</v>
      </c>
      <c r="E27" s="13">
        <v>-525.70000000000005</v>
      </c>
      <c r="F27" s="8" t="s">
        <v>20</v>
      </c>
      <c r="G27" s="13">
        <v>-305.84699999999998</v>
      </c>
      <c r="H27" s="8" t="s">
        <v>20</v>
      </c>
      <c r="I27" s="13">
        <v>-346.71699999999998</v>
      </c>
      <c r="J27" s="8" t="s">
        <v>21</v>
      </c>
      <c r="K27" s="13">
        <v>-495.351</v>
      </c>
      <c r="W27" s="4"/>
      <c r="X27" s="4"/>
      <c r="Z27" s="4"/>
      <c r="AB27" s="4"/>
      <c r="AC27" s="5"/>
      <c r="AD27" s="4"/>
      <c r="AE27" s="5"/>
      <c r="AF27" s="4"/>
      <c r="AG27" s="5"/>
      <c r="AH27" s="4"/>
      <c r="AI27" s="5"/>
      <c r="AJ27" s="4"/>
    </row>
    <row r="28" spans="1:36" x14ac:dyDescent="0.25">
      <c r="B28" s="8" t="s">
        <v>19</v>
      </c>
      <c r="C28" s="13">
        <v>42.161999999999999</v>
      </c>
      <c r="D28" s="8" t="s">
        <v>20</v>
      </c>
      <c r="E28" s="13">
        <v>-353.358</v>
      </c>
      <c r="F28" s="8" t="s">
        <v>21</v>
      </c>
      <c r="G28" s="13">
        <v>-385.80799999999999</v>
      </c>
      <c r="H28" s="8" t="s">
        <v>21</v>
      </c>
      <c r="I28" s="13">
        <v>-443.23899999999998</v>
      </c>
      <c r="J28" s="8" t="s">
        <v>1</v>
      </c>
      <c r="K28" s="13">
        <v>4.7869999999999999</v>
      </c>
      <c r="W28" s="4">
        <f>11.603/239</f>
        <v>4.8548117154811714E-2</v>
      </c>
      <c r="X28" s="4"/>
      <c r="Z28" s="4"/>
      <c r="AB28" s="4"/>
      <c r="AC28" s="5"/>
      <c r="AD28" s="4"/>
      <c r="AE28" s="5"/>
      <c r="AF28" s="4"/>
      <c r="AG28" s="5"/>
      <c r="AH28" s="4"/>
      <c r="AI28" s="5"/>
      <c r="AJ28" s="4"/>
    </row>
    <row r="29" spans="1:36" x14ac:dyDescent="0.25">
      <c r="B29" s="8" t="s">
        <v>20</v>
      </c>
      <c r="C29" s="13">
        <v>-341.96100000000001</v>
      </c>
      <c r="D29" s="8" t="s">
        <v>21</v>
      </c>
      <c r="E29" s="13">
        <v>-327.75099999999998</v>
      </c>
      <c r="F29" s="8" t="s">
        <v>1</v>
      </c>
      <c r="G29" s="13">
        <v>3.452</v>
      </c>
      <c r="H29" s="8" t="s">
        <v>1</v>
      </c>
      <c r="I29" s="13">
        <v>4.2169999999999996</v>
      </c>
      <c r="W29" s="4">
        <f>22.032/19.35</f>
        <v>1.1386046511627905</v>
      </c>
      <c r="X29" s="4"/>
      <c r="Z29" s="4"/>
      <c r="AB29" s="4"/>
      <c r="AC29" s="5"/>
      <c r="AD29" s="4"/>
      <c r="AE29" s="5"/>
      <c r="AF29" s="4"/>
      <c r="AG29" s="5"/>
      <c r="AH29" s="4"/>
      <c r="AI29" s="5"/>
      <c r="AJ29" s="4"/>
    </row>
    <row r="30" spans="1:36" x14ac:dyDescent="0.25">
      <c r="B30" s="8" t="s">
        <v>21</v>
      </c>
      <c r="C30" s="13">
        <v>-314</v>
      </c>
      <c r="D30" s="8" t="s">
        <v>1</v>
      </c>
      <c r="E30" s="13">
        <v>4.17</v>
      </c>
      <c r="F30" s="8" t="s">
        <v>5</v>
      </c>
      <c r="G30" s="13">
        <v>0.01</v>
      </c>
      <c r="W30" s="4">
        <f>19.324/8.94</f>
        <v>2.1615212527964207</v>
      </c>
      <c r="X30" s="4"/>
      <c r="Z30" s="4"/>
      <c r="AB30" s="4"/>
      <c r="AC30" s="5"/>
      <c r="AD30" s="4"/>
      <c r="AE30" s="5"/>
      <c r="AF30" s="4"/>
      <c r="AG30" s="5"/>
      <c r="AH30" s="4"/>
      <c r="AI30" s="5"/>
      <c r="AJ30" s="4"/>
    </row>
    <row r="31" spans="1:36" x14ac:dyDescent="0.25">
      <c r="B31" s="8" t="s">
        <v>1</v>
      </c>
      <c r="C31" s="13">
        <v>3.879</v>
      </c>
      <c r="D31" s="8" t="s">
        <v>5</v>
      </c>
      <c r="E31" s="13">
        <v>8.9999999999999993E-3</v>
      </c>
      <c r="W31" s="4">
        <f>15.975/6.26</f>
        <v>2.5519169329073481</v>
      </c>
      <c r="X31" s="4"/>
      <c r="Z31" s="4"/>
      <c r="AB31" s="4"/>
      <c r="AC31" s="5"/>
      <c r="AD31" s="4"/>
      <c r="AE31" s="5"/>
      <c r="AF31" s="4"/>
      <c r="AG31" s="5"/>
      <c r="AH31" s="4"/>
      <c r="AI31" s="5"/>
      <c r="AJ31" s="4"/>
    </row>
    <row r="32" spans="1:36" x14ac:dyDescent="0.25">
      <c r="B32" s="8" t="s">
        <v>5</v>
      </c>
      <c r="C32" s="13">
        <v>8.9999999999999993E-3</v>
      </c>
      <c r="W32" s="4">
        <f>15.25/5.19</f>
        <v>2.9383429672447012</v>
      </c>
      <c r="X32" s="4"/>
      <c r="Z32" s="4"/>
      <c r="AB32" s="4"/>
      <c r="AC32" s="5"/>
      <c r="AD32" s="4"/>
      <c r="AE32" s="5"/>
      <c r="AF32" s="4"/>
      <c r="AG32" s="5"/>
      <c r="AH32" s="4"/>
      <c r="AI32" s="5"/>
      <c r="AJ32" s="4"/>
    </row>
    <row r="33" spans="23:36" x14ac:dyDescent="0.25">
      <c r="W33" s="4"/>
      <c r="X33" s="4"/>
      <c r="Z33" s="4"/>
      <c r="AB33" s="4"/>
      <c r="AC33" s="5"/>
      <c r="AD33" s="4"/>
      <c r="AE33" s="5"/>
      <c r="AF33" s="4"/>
      <c r="AG33" s="5"/>
      <c r="AH33" s="4"/>
      <c r="AI33" s="5"/>
      <c r="AJ33" s="4"/>
    </row>
    <row r="34" spans="23:36" x14ac:dyDescent="0.25">
      <c r="W34" s="4"/>
      <c r="X34" s="4"/>
      <c r="Z34" s="4"/>
      <c r="AB34" s="4"/>
      <c r="AC34" s="5"/>
      <c r="AD34" s="4"/>
      <c r="AE34" s="5"/>
      <c r="AF34" s="4"/>
      <c r="AG34" s="5"/>
      <c r="AH34" s="4"/>
      <c r="AI34" s="5"/>
      <c r="AJ34" s="4"/>
    </row>
    <row r="35" spans="23:36" x14ac:dyDescent="0.25">
      <c r="W35" s="4"/>
      <c r="X35" s="4"/>
      <c r="Y35" s="4"/>
      <c r="Z35" s="4"/>
      <c r="AB35" s="4"/>
      <c r="AC35" s="5"/>
      <c r="AD35" s="4"/>
      <c r="AE35" s="5"/>
      <c r="AF35" s="4"/>
      <c r="AG35" s="5"/>
      <c r="AH35" s="4"/>
      <c r="AI35" s="5"/>
      <c r="AJ35" s="4"/>
    </row>
    <row r="36" spans="23:36" x14ac:dyDescent="0.25">
      <c r="W36" s="4"/>
      <c r="X36" s="4"/>
      <c r="Z36" s="4"/>
      <c r="AB36" s="4"/>
      <c r="AC36" s="5"/>
      <c r="AD36" s="4"/>
      <c r="AE36" s="5"/>
      <c r="AF36" s="4"/>
      <c r="AG36" s="5"/>
      <c r="AH36" s="4"/>
      <c r="AI36" s="5"/>
      <c r="AJ36" s="4"/>
    </row>
    <row r="37" spans="23:36" x14ac:dyDescent="0.25">
      <c r="W37" s="4"/>
      <c r="X37" s="4"/>
      <c r="Z37" s="4"/>
      <c r="AB37" s="4"/>
      <c r="AC37" s="5"/>
      <c r="AD37" s="4"/>
      <c r="AE37" s="5"/>
      <c r="AF37" s="4"/>
      <c r="AG37" s="5"/>
      <c r="AH37" s="4"/>
      <c r="AI37" s="5"/>
      <c r="AJ37" s="4"/>
    </row>
    <row r="38" spans="23:36" x14ac:dyDescent="0.25">
      <c r="W38" s="4"/>
      <c r="X38" s="4"/>
      <c r="Z38" s="4"/>
      <c r="AB38" s="4"/>
      <c r="AC38" s="5"/>
      <c r="AD38" s="4"/>
      <c r="AE38" s="5"/>
      <c r="AF38" s="4"/>
      <c r="AG38" s="5"/>
      <c r="AH38" s="4"/>
      <c r="AI38" s="5"/>
      <c r="AJ38" s="4"/>
    </row>
    <row r="39" spans="23:36" x14ac:dyDescent="0.25">
      <c r="W39" s="4"/>
      <c r="X39" s="4"/>
      <c r="Z39" s="4"/>
      <c r="AB39" s="4"/>
      <c r="AC39" s="5"/>
      <c r="AD39" s="4"/>
      <c r="AE39" s="5"/>
      <c r="AF39" s="4"/>
      <c r="AG39" s="5"/>
      <c r="AH39" s="4"/>
      <c r="AI39" s="5"/>
      <c r="AJ39" s="4"/>
    </row>
    <row r="40" spans="23:36" x14ac:dyDescent="0.25">
      <c r="W40" s="4"/>
      <c r="X40" s="4"/>
      <c r="Z40" s="4"/>
      <c r="AB40" s="4"/>
      <c r="AC40" s="5"/>
      <c r="AD40" s="4"/>
      <c r="AE40" s="5"/>
      <c r="AF40" s="4"/>
      <c r="AG40" s="5"/>
      <c r="AH40" s="4"/>
      <c r="AI40" s="5"/>
      <c r="AJ40" s="4"/>
    </row>
    <row r="41" spans="23:36" x14ac:dyDescent="0.25">
      <c r="W41" s="4"/>
      <c r="X41" s="4"/>
      <c r="Z41" s="4"/>
      <c r="AB41" s="4"/>
      <c r="AC41" s="5"/>
      <c r="AD41" s="4"/>
      <c r="AE41" s="5"/>
      <c r="AF41" s="4"/>
      <c r="AG41" s="5"/>
      <c r="AH41" s="4"/>
      <c r="AI41" s="5"/>
      <c r="AJ41" s="4"/>
    </row>
    <row r="42" spans="23:36" x14ac:dyDescent="0.25">
      <c r="W42" s="4"/>
      <c r="X42" s="4"/>
      <c r="Z42" s="4"/>
      <c r="AB42" s="4"/>
      <c r="AC42" s="5"/>
      <c r="AD42" s="4"/>
      <c r="AE42" s="5"/>
      <c r="AF42" s="4"/>
      <c r="AG42" s="5"/>
      <c r="AH42" s="4"/>
      <c r="AI42" s="5"/>
      <c r="AJ42" s="4"/>
    </row>
    <row r="43" spans="23:36" x14ac:dyDescent="0.25">
      <c r="W43" s="4"/>
      <c r="X43" s="4"/>
      <c r="Y43" s="4"/>
      <c r="Z43" s="4"/>
      <c r="AB43" s="4"/>
      <c r="AC43" s="5"/>
      <c r="AD43" s="4"/>
      <c r="AE43" s="5"/>
      <c r="AF43" s="4"/>
      <c r="AG43" s="5"/>
      <c r="AH43" s="4"/>
      <c r="AI43" s="5"/>
      <c r="AJ43" s="4"/>
    </row>
    <row r="44" spans="23:36" x14ac:dyDescent="0.25">
      <c r="W44" s="4"/>
      <c r="X44" s="4"/>
      <c r="Z44" s="4"/>
      <c r="AB44" s="4"/>
      <c r="AC44" s="5"/>
      <c r="AD44" s="4"/>
      <c r="AE44" s="5"/>
      <c r="AF44" s="4"/>
      <c r="AG44" s="5"/>
      <c r="AH44" s="4"/>
      <c r="AI44" s="5"/>
      <c r="AJ44" s="4"/>
    </row>
    <row r="45" spans="23:36" x14ac:dyDescent="0.25">
      <c r="W45" s="4"/>
      <c r="X45" s="4"/>
      <c r="Z45" s="4"/>
      <c r="AB45" s="4"/>
      <c r="AC45" s="5"/>
      <c r="AD45" s="4"/>
      <c r="AE45" s="5"/>
      <c r="AF45" s="4"/>
      <c r="AG45" s="5"/>
      <c r="AH45" s="4"/>
      <c r="AI45" s="5"/>
      <c r="AJ45" s="4"/>
    </row>
    <row r="46" spans="23:36" x14ac:dyDescent="0.25">
      <c r="W46" s="4"/>
      <c r="X46" s="4"/>
      <c r="Z46" s="4"/>
      <c r="AB46" s="4"/>
      <c r="AC46" s="5"/>
      <c r="AD46" s="4"/>
      <c r="AE46" s="5"/>
      <c r="AF46" s="4"/>
      <c r="AG46" s="5"/>
      <c r="AH46" s="4"/>
      <c r="AI46" s="5"/>
      <c r="AJ46" s="4"/>
    </row>
    <row r="47" spans="23:36" x14ac:dyDescent="0.25">
      <c r="W47" s="4"/>
      <c r="X47" s="4"/>
      <c r="Z47" s="4"/>
      <c r="AB47" s="4"/>
      <c r="AC47" s="5"/>
      <c r="AD47" s="4"/>
      <c r="AE47" s="5"/>
      <c r="AF47" s="4"/>
      <c r="AG47" s="5"/>
      <c r="AH47" s="4"/>
      <c r="AI47" s="5"/>
      <c r="AJ47" s="4"/>
    </row>
    <row r="48" spans="23:36" x14ac:dyDescent="0.25">
      <c r="W48" s="4"/>
      <c r="X48" s="4"/>
      <c r="Z48" s="4"/>
      <c r="AB48" s="4"/>
      <c r="AC48" s="5"/>
      <c r="AD48" s="4"/>
      <c r="AE48" s="5"/>
      <c r="AF48" s="4"/>
      <c r="AG48" s="5"/>
      <c r="AH48" s="4"/>
      <c r="AI48" s="5"/>
      <c r="AJ48" s="4"/>
    </row>
    <row r="49" spans="23:36" x14ac:dyDescent="0.25">
      <c r="W49" s="4"/>
      <c r="X49" s="4"/>
      <c r="Z49" s="4"/>
      <c r="AB49" s="4"/>
      <c r="AC49" s="5"/>
      <c r="AD49" s="4"/>
      <c r="AE49" s="5"/>
      <c r="AF49" s="4"/>
      <c r="AG49" s="5"/>
      <c r="AH49" s="4"/>
      <c r="AI49" s="5"/>
      <c r="AJ49" s="4"/>
    </row>
    <row r="50" spans="23:36" x14ac:dyDescent="0.25">
      <c r="W50" s="4"/>
      <c r="X50" s="4"/>
      <c r="Y50" s="4"/>
      <c r="Z50" s="4"/>
      <c r="AB50" s="4"/>
      <c r="AC50" s="5"/>
      <c r="AD50" s="4"/>
      <c r="AE50" s="5"/>
      <c r="AF50" s="4"/>
      <c r="AG50" s="5"/>
      <c r="AH50" s="4"/>
      <c r="AI50" s="5"/>
      <c r="AJ50" s="4"/>
    </row>
    <row r="51" spans="23:36" x14ac:dyDescent="0.25">
      <c r="W51" s="4"/>
      <c r="X51" s="4"/>
      <c r="Z51" s="4"/>
      <c r="AB51" s="4"/>
      <c r="AC51" s="5"/>
      <c r="AD51" s="4"/>
      <c r="AE51" s="5"/>
      <c r="AF51" s="4"/>
      <c r="AG51" s="5"/>
      <c r="AH51" s="4"/>
      <c r="AI51" s="5"/>
      <c r="AJ51" s="4"/>
    </row>
    <row r="52" spans="23:36" x14ac:dyDescent="0.25">
      <c r="W52" s="4"/>
      <c r="X52" s="4"/>
      <c r="Z52" s="4"/>
      <c r="AB52" s="4"/>
      <c r="AC52" s="5"/>
      <c r="AD52" s="4"/>
      <c r="AE52" s="5"/>
      <c r="AF52" s="4"/>
      <c r="AG52" s="5"/>
      <c r="AH52" s="4"/>
      <c r="AI52" s="5"/>
      <c r="AJ52" s="4"/>
    </row>
    <row r="53" spans="23:36" x14ac:dyDescent="0.25">
      <c r="W53" s="4"/>
      <c r="X53" s="4"/>
      <c r="Z53" s="4"/>
      <c r="AB53" s="4"/>
      <c r="AC53" s="5"/>
      <c r="AD53" s="4"/>
      <c r="AE53" s="5"/>
      <c r="AF53" s="4"/>
      <c r="AG53" s="5"/>
      <c r="AH53" s="4"/>
      <c r="AI53" s="5"/>
      <c r="AJ53" s="4"/>
    </row>
    <row r="54" spans="23:36" x14ac:dyDescent="0.25">
      <c r="W54" s="4"/>
      <c r="X54" s="4"/>
      <c r="Z54" s="4"/>
      <c r="AB54" s="4"/>
      <c r="AC54" s="5"/>
      <c r="AD54" s="4"/>
      <c r="AE54" s="5"/>
      <c r="AF54" s="4"/>
      <c r="AG54" s="5"/>
      <c r="AH54" s="4"/>
      <c r="AI54" s="5"/>
      <c r="AJ54" s="4"/>
    </row>
    <row r="55" spans="23:36" x14ac:dyDescent="0.25">
      <c r="W55" s="4"/>
      <c r="X55" s="4"/>
      <c r="Z55" s="4"/>
      <c r="AB55" s="4"/>
      <c r="AC55" s="5"/>
      <c r="AD55" s="4"/>
      <c r="AE55" s="5"/>
      <c r="AF55" s="4"/>
      <c r="AG55" s="5"/>
      <c r="AH55" s="4"/>
      <c r="AI55" s="5"/>
      <c r="AJ55" s="4"/>
    </row>
    <row r="56" spans="23:36" x14ac:dyDescent="0.25">
      <c r="W56" s="4"/>
      <c r="X56" s="4"/>
      <c r="Y56" s="4"/>
      <c r="Z56" s="4"/>
      <c r="AB56" s="4"/>
      <c r="AC56" s="5"/>
      <c r="AD56" s="4"/>
      <c r="AE56" s="5"/>
      <c r="AF56" s="4"/>
      <c r="AG56" s="5"/>
      <c r="AH56" s="4"/>
      <c r="AI56" s="5"/>
      <c r="AJ56" s="4"/>
    </row>
    <row r="57" spans="23:36" x14ac:dyDescent="0.25">
      <c r="W57" s="4"/>
      <c r="X57" s="4"/>
      <c r="Z57" s="4"/>
      <c r="AB57" s="4"/>
      <c r="AC57" s="5"/>
      <c r="AD57" s="4"/>
      <c r="AE57" s="5"/>
      <c r="AF57" s="4"/>
      <c r="AG57" s="5"/>
      <c r="AH57" s="4"/>
      <c r="AI57" s="5"/>
      <c r="AJ57" s="4"/>
    </row>
    <row r="58" spans="23:36" x14ac:dyDescent="0.25">
      <c r="W58" s="4"/>
      <c r="X58" s="4"/>
      <c r="Z58" s="4"/>
      <c r="AB58" s="4"/>
      <c r="AC58" s="5"/>
      <c r="AD58" s="4"/>
      <c r="AE58" s="5"/>
      <c r="AF58" s="4"/>
      <c r="AG58" s="5"/>
      <c r="AH58" s="4"/>
      <c r="AI58" s="5"/>
      <c r="AJ58" s="4"/>
    </row>
    <row r="59" spans="23:36" x14ac:dyDescent="0.25">
      <c r="W59" s="4"/>
      <c r="X59" s="4"/>
      <c r="Z59" s="4"/>
      <c r="AB59" s="4"/>
      <c r="AC59" s="5"/>
      <c r="AD59" s="4"/>
      <c r="AE59" s="5"/>
      <c r="AF59" s="4"/>
      <c r="AG59" s="5"/>
      <c r="AH59" s="4"/>
      <c r="AI59" s="5"/>
      <c r="AJ59" s="4"/>
    </row>
    <row r="60" spans="23:36" x14ac:dyDescent="0.25">
      <c r="W60" s="4"/>
      <c r="X60" s="4"/>
      <c r="Z60" s="4"/>
      <c r="AB60" s="4"/>
      <c r="AC60" s="5"/>
      <c r="AD60" s="4"/>
      <c r="AE60" s="5"/>
      <c r="AF60" s="4"/>
      <c r="AG60" s="5"/>
      <c r="AH60" s="4"/>
      <c r="AI60" s="5"/>
      <c r="AJ60" s="4"/>
    </row>
    <row r="61" spans="23:36" ht="15.75" thickBot="1" x14ac:dyDescent="0.3"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23:36" ht="15.75" thickTop="1" x14ac:dyDescent="0.25"/>
  </sheetData>
  <mergeCells count="14">
    <mergeCell ref="W61:AJ61"/>
    <mergeCell ref="B23:C23"/>
    <mergeCell ref="D23:E23"/>
    <mergeCell ref="F23:G23"/>
    <mergeCell ref="H23:I23"/>
    <mergeCell ref="J23:K23"/>
    <mergeCell ref="W24:AJ24"/>
    <mergeCell ref="W25:X25"/>
    <mergeCell ref="Y25:Z25"/>
    <mergeCell ref="AA25:AB25"/>
    <mergeCell ref="AC25:AD25"/>
    <mergeCell ref="AE25:AF25"/>
    <mergeCell ref="AG25:AH25"/>
    <mergeCell ref="AI25:AJ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CFB0-5CF6-4AA6-BA21-BC56C59555A7}">
  <dimension ref="A2:AF49"/>
  <sheetViews>
    <sheetView tabSelected="1" topLeftCell="E6" zoomScale="85" zoomScaleNormal="85" workbookViewId="0">
      <selection activeCell="U18" sqref="U18"/>
    </sheetView>
  </sheetViews>
  <sheetFormatPr defaultRowHeight="15" x14ac:dyDescent="0.25"/>
  <cols>
    <col min="1" max="1" width="9.28515625" bestFit="1" customWidth="1"/>
    <col min="2" max="2" width="11.7109375" customWidth="1"/>
    <col min="3" max="3" width="10.85546875" bestFit="1" customWidth="1"/>
    <col min="4" max="4" width="12" customWidth="1"/>
    <col min="5" max="5" width="10" bestFit="1" customWidth="1"/>
    <col min="6" max="6" width="12.140625" customWidth="1"/>
    <col min="7" max="7" width="10.85546875" bestFit="1" customWidth="1"/>
    <col min="8" max="19" width="9.28515625" bestFit="1" customWidth="1"/>
    <col min="20" max="20" width="10" customWidth="1"/>
    <col min="21" max="23" width="9.28515625" bestFit="1" customWidth="1"/>
    <col min="24" max="24" width="18" bestFit="1" customWidth="1"/>
    <col min="25" max="25" width="12.7109375" customWidth="1"/>
    <col min="26" max="26" width="9.42578125" bestFit="1" customWidth="1"/>
    <col min="27" max="27" width="16.5703125" bestFit="1" customWidth="1"/>
    <col min="28" max="28" width="9.28515625" bestFit="1" customWidth="1"/>
    <col min="29" max="29" width="12.140625" bestFit="1" customWidth="1"/>
    <col min="30" max="30" width="12.7109375" bestFit="1" customWidth="1"/>
    <col min="31" max="31" width="12" bestFit="1" customWidth="1"/>
  </cols>
  <sheetData>
    <row r="2" spans="1:27" x14ac:dyDescent="0.25">
      <c r="A2" t="s">
        <v>75</v>
      </c>
    </row>
    <row r="3" spans="1:27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t="s">
        <v>20</v>
      </c>
      <c r="N3" t="s">
        <v>21</v>
      </c>
      <c r="O3" s="1" t="s">
        <v>0</v>
      </c>
      <c r="P3" s="1" t="s">
        <v>1</v>
      </c>
      <c r="Q3" s="1" t="s">
        <v>2</v>
      </c>
      <c r="R3" s="1" t="s">
        <v>3</v>
      </c>
      <c r="S3" s="1" t="s">
        <v>6</v>
      </c>
      <c r="T3" s="1" t="s">
        <v>4</v>
      </c>
      <c r="U3" s="1" t="s">
        <v>5</v>
      </c>
      <c r="V3" s="1" t="s">
        <v>7</v>
      </c>
      <c r="W3" s="1" t="s">
        <v>22</v>
      </c>
      <c r="X3" s="1" t="s">
        <v>108</v>
      </c>
      <c r="Y3" s="1" t="s">
        <v>109</v>
      </c>
    </row>
    <row r="4" spans="1:27" x14ac:dyDescent="0.25">
      <c r="A4">
        <v>3</v>
      </c>
      <c r="B4">
        <v>4.5999999999999999E-2</v>
      </c>
      <c r="C4">
        <v>-0.16800000000000001</v>
      </c>
      <c r="D4">
        <v>0.04</v>
      </c>
      <c r="E4">
        <v>-0.22</v>
      </c>
      <c r="F4">
        <v>7.0999999999999994E-2</v>
      </c>
      <c r="G4">
        <v>-0.22900000000000001</v>
      </c>
      <c r="H4">
        <v>3.2000000000000001E-2</v>
      </c>
      <c r="I4">
        <v>-0.155</v>
      </c>
      <c r="J4">
        <v>-0.182</v>
      </c>
      <c r="K4">
        <v>-0.157</v>
      </c>
      <c r="L4">
        <v>-8.1000000000000003E-2</v>
      </c>
      <c r="M4">
        <v>-6.3E-2</v>
      </c>
      <c r="N4">
        <v>-0.13700000000000001</v>
      </c>
      <c r="O4">
        <v>21.8</v>
      </c>
      <c r="P4">
        <v>2.673</v>
      </c>
      <c r="Q4">
        <v>62.7</v>
      </c>
      <c r="R4">
        <v>-0.46</v>
      </c>
      <c r="S4">
        <v>182.22</v>
      </c>
      <c r="T4">
        <v>577</v>
      </c>
      <c r="U4">
        <v>264.56</v>
      </c>
      <c r="V4">
        <v>0.57999999999999996</v>
      </c>
      <c r="W4">
        <f t="shared" ref="W4:W14" si="0">LOG(V4)</f>
        <v>-0.23657200643706275</v>
      </c>
      <c r="X4">
        <f>Z23+(O4*Z24)+(Z25*P4)+(Z26*Q4)+(Z27*R4)+(Z28*S4)+(Z29*T4)+(Z30*U4)+(Z31*N4)</f>
        <v>-1.1437000000068309E-2</v>
      </c>
      <c r="Y4">
        <f>(X4-W4)^2</f>
        <v>5.0685771123385528E-2</v>
      </c>
      <c r="Z4">
        <f>U25+(N4*U26)+(O4*U27)+(P4*U28)+(Q4*U29)+(R4*U30)+(S4*U31)+(T4*U32)</f>
        <v>-0.21467700000003376</v>
      </c>
      <c r="AA4">
        <f>(Z4-W4)^2</f>
        <v>4.7939130687754098E-4</v>
      </c>
    </row>
    <row r="5" spans="1:27" x14ac:dyDescent="0.25">
      <c r="A5">
        <v>4</v>
      </c>
      <c r="B5">
        <v>3.4000000000000002E-2</v>
      </c>
      <c r="C5">
        <v>-0.17499999999999999</v>
      </c>
      <c r="D5">
        <v>-4.3999999999999997E-2</v>
      </c>
      <c r="E5">
        <v>-0.153</v>
      </c>
      <c r="F5">
        <v>2.8000000000000001E-2</v>
      </c>
      <c r="G5">
        <v>-0.14699999999999999</v>
      </c>
      <c r="H5">
        <v>-1.7000000000000001E-2</v>
      </c>
      <c r="I5">
        <v>-0.106</v>
      </c>
      <c r="J5">
        <v>-0.124</v>
      </c>
      <c r="K5">
        <v>-0.14899999999999999</v>
      </c>
      <c r="L5">
        <v>-9.7000000000000003E-2</v>
      </c>
      <c r="M5">
        <v>8.3000000000000004E-2</v>
      </c>
      <c r="N5">
        <v>-0.16700000000000001</v>
      </c>
      <c r="O5">
        <v>21.8</v>
      </c>
      <c r="P5">
        <v>6.5060000000000002</v>
      </c>
      <c r="Q5">
        <v>62.05</v>
      </c>
      <c r="R5">
        <v>0.11</v>
      </c>
      <c r="S5">
        <v>182.22</v>
      </c>
      <c r="T5">
        <v>588.64</v>
      </c>
      <c r="U5">
        <v>291.79000000000002</v>
      </c>
      <c r="V5">
        <v>4.3</v>
      </c>
      <c r="W5">
        <f t="shared" si="0"/>
        <v>0.63346845557958653</v>
      </c>
      <c r="X5">
        <f>Z23+(O5*Z24)+(Z25*P5)+(Z26*Q5)+(Z27*R5)+(Z28*S5)+(Z29*T5)+(Z30*U5)+(Z31*N5)</f>
        <v>0.81912599999993319</v>
      </c>
      <c r="Y5">
        <f t="shared" ref="Y5:Y20" si="1">(X5-W5)^2</f>
        <v>3.4468723800192988E-2</v>
      </c>
      <c r="Z5">
        <f>U25+(N5*U26)+(O5*U27)+(P5*U28)+(Q5*U29)+(R5*U30)+(S5*U31)+(T5*U32)</f>
        <v>0.51114900000001384</v>
      </c>
      <c r="AA5">
        <f t="shared" ref="AA5:AA14" si="2">(Z5-W5)^2</f>
        <v>1.4962049213283056E-2</v>
      </c>
    </row>
    <row r="6" spans="1:27" x14ac:dyDescent="0.25">
      <c r="A6">
        <v>5</v>
      </c>
      <c r="B6">
        <v>-1.0999999999999999E-2</v>
      </c>
      <c r="C6">
        <v>-0.16600000000000001</v>
      </c>
      <c r="D6">
        <v>1.4999999999999999E-2</v>
      </c>
      <c r="E6">
        <v>-0.217</v>
      </c>
      <c r="F6">
        <v>7.0000000000000007E-2</v>
      </c>
      <c r="G6">
        <v>-0.22800000000000001</v>
      </c>
      <c r="H6">
        <v>3.1E-2</v>
      </c>
      <c r="I6">
        <v>-0.154</v>
      </c>
      <c r="J6">
        <v>-0.10299999999999999</v>
      </c>
      <c r="K6">
        <v>-0.156</v>
      </c>
      <c r="L6">
        <v>-7.8E-2</v>
      </c>
      <c r="M6">
        <v>-6.3E-2</v>
      </c>
      <c r="N6">
        <v>-0.14000000000000001</v>
      </c>
      <c r="O6">
        <v>21.8</v>
      </c>
      <c r="P6">
        <v>2.794</v>
      </c>
      <c r="Q6">
        <v>64.02</v>
      </c>
      <c r="R6">
        <v>-1.39</v>
      </c>
      <c r="S6">
        <v>182.22</v>
      </c>
      <c r="T6">
        <v>587.65</v>
      </c>
      <c r="U6">
        <v>282.45</v>
      </c>
      <c r="V6">
        <v>2.2000000000000002</v>
      </c>
      <c r="W6">
        <f t="shared" si="0"/>
        <v>0.34242268082220628</v>
      </c>
      <c r="X6">
        <f>Z23+(O6*Z24)+(Z25*P6)+(Z26*Q6)+(Z27*R6)+(Z28*S6)+(Z29*T6)+(Z30*U6)+(Z31*N6)</f>
        <v>0.63468399999996095</v>
      </c>
      <c r="Y6">
        <f t="shared" si="1"/>
        <v>8.5416678687521383E-2</v>
      </c>
      <c r="Z6">
        <f>U25+(N6*U26)+(O6*U27)+(P6*U28)+(Q6*U29)+(R6*U30)+(S6*U31)+(T6*U32)</f>
        <v>0.27934800000000592</v>
      </c>
      <c r="AA6">
        <f t="shared" si="2"/>
        <v>3.9784153608224499E-3</v>
      </c>
    </row>
    <row r="7" spans="1:27" x14ac:dyDescent="0.25">
      <c r="A7">
        <v>6</v>
      </c>
      <c r="B7">
        <v>-2.1000000000000001E-2</v>
      </c>
      <c r="C7">
        <v>-0.161</v>
      </c>
      <c r="D7">
        <v>-4.7E-2</v>
      </c>
      <c r="E7">
        <v>-0.14899999999999999</v>
      </c>
      <c r="F7">
        <v>6.3E-2</v>
      </c>
      <c r="G7">
        <v>-0.22500000000000001</v>
      </c>
      <c r="H7">
        <v>3.1E-2</v>
      </c>
      <c r="I7">
        <v>-0.154</v>
      </c>
      <c r="J7">
        <v>-0.10199999999999999</v>
      </c>
      <c r="K7">
        <v>-0.157</v>
      </c>
      <c r="L7">
        <v>-7.6999999999999999E-2</v>
      </c>
      <c r="M7">
        <v>-6.6000000000000003E-2</v>
      </c>
      <c r="N7">
        <v>-0.13</v>
      </c>
      <c r="O7">
        <v>21.8</v>
      </c>
      <c r="P7">
        <v>3.1230000000000002</v>
      </c>
      <c r="Q7">
        <v>62.51</v>
      </c>
      <c r="R7">
        <v>-1.27</v>
      </c>
      <c r="S7">
        <v>182.22</v>
      </c>
      <c r="T7">
        <v>583.19000000000005</v>
      </c>
      <c r="U7">
        <v>270.35000000000002</v>
      </c>
      <c r="V7">
        <v>0.55000000000000004</v>
      </c>
      <c r="W7">
        <f t="shared" si="0"/>
        <v>-0.25963731050575611</v>
      </c>
      <c r="X7">
        <f>Z23+(O7*Z24)+(Z25*P7)+(Z26*Q7)+(Z27*R7)+(Z28*S7)+(Z29*T7)+(Z30*U7)+(Z31*N7)</f>
        <v>8.2962999999978138E-2</v>
      </c>
      <c r="Y7">
        <f t="shared" si="1"/>
        <v>0.11737497275862552</v>
      </c>
      <c r="Z7">
        <f>U25+(N7*U26)+(O7*U27)+(P7*U28)+(Q7*U29)+(R7*U30)+(S7*U31)+(T7*U32)</f>
        <v>-0.25958399999998605</v>
      </c>
      <c r="AA7">
        <f t="shared" si="2"/>
        <v>2.8420100254601951E-9</v>
      </c>
    </row>
    <row r="8" spans="1:27" x14ac:dyDescent="0.25">
      <c r="A8">
        <v>7</v>
      </c>
      <c r="B8">
        <v>-1.7999999999999999E-2</v>
      </c>
      <c r="C8">
        <v>-0.16400000000000001</v>
      </c>
      <c r="D8">
        <v>-4.8000000000000001E-2</v>
      </c>
      <c r="E8">
        <v>-0.21</v>
      </c>
      <c r="F8">
        <v>7.0999999999999994E-2</v>
      </c>
      <c r="G8">
        <v>-0.185</v>
      </c>
      <c r="H8">
        <v>3.7999999999999999E-2</v>
      </c>
      <c r="I8">
        <v>-0.153</v>
      </c>
      <c r="J8">
        <v>-0.10199999999999999</v>
      </c>
      <c r="K8">
        <v>-0.157</v>
      </c>
      <c r="L8">
        <v>-7.6999999999999999E-2</v>
      </c>
      <c r="M8">
        <v>-6.6000000000000003E-2</v>
      </c>
      <c r="N8">
        <v>-0.13400000000000001</v>
      </c>
      <c r="O8">
        <v>21.8</v>
      </c>
      <c r="P8">
        <v>3.3170000000000002</v>
      </c>
      <c r="Q8">
        <v>63.12</v>
      </c>
      <c r="R8">
        <v>-1.17</v>
      </c>
      <c r="S8">
        <v>182.22</v>
      </c>
      <c r="T8">
        <v>580.29</v>
      </c>
      <c r="U8">
        <v>273.5</v>
      </c>
      <c r="V8">
        <v>0.26</v>
      </c>
      <c r="W8">
        <f t="shared" si="0"/>
        <v>-0.58502665202918203</v>
      </c>
      <c r="X8">
        <f>Z23+(O8*Z24)+(Z25*P8)+(Z26*Q8)+(Z27*R8)+(Z28*S8)+(Z29*T8)+(Z30*U8)+(Z31*N8)</f>
        <v>-0.43579300000004295</v>
      </c>
      <c r="Y8">
        <f t="shared" si="1"/>
        <v>2.2270682897954166E-2</v>
      </c>
      <c r="Z8">
        <f>U25+(N8*U26)+(O8*U27)+(P8*U28)+(Q8*U29)+(R8*U30)+(S8*U31)+(T8*U32)</f>
        <v>-0.69743199999994232</v>
      </c>
      <c r="AA8">
        <f t="shared" si="2"/>
        <v>1.2634962252427705E-2</v>
      </c>
    </row>
    <row r="9" spans="1:27" x14ac:dyDescent="0.25">
      <c r="A9">
        <v>8</v>
      </c>
      <c r="B9">
        <v>-1.7000000000000001E-2</v>
      </c>
      <c r="C9">
        <v>-0.16400000000000001</v>
      </c>
      <c r="D9">
        <v>-4.8000000000000001E-2</v>
      </c>
      <c r="E9">
        <v>-0.21199999999999999</v>
      </c>
      <c r="F9">
        <v>6.6000000000000003E-2</v>
      </c>
      <c r="G9">
        <v>-0.22600000000000001</v>
      </c>
      <c r="H9">
        <v>3.1E-2</v>
      </c>
      <c r="I9">
        <v>-9.2999999999999999E-2</v>
      </c>
      <c r="J9">
        <v>-0.10100000000000001</v>
      </c>
      <c r="K9">
        <v>-0.153</v>
      </c>
      <c r="L9">
        <v>-0.08</v>
      </c>
      <c r="M9">
        <v>-6.3E-2</v>
      </c>
      <c r="N9">
        <v>-0.13400000000000001</v>
      </c>
      <c r="O9">
        <v>21.8</v>
      </c>
      <c r="P9">
        <v>3.2679999999999998</v>
      </c>
      <c r="Q9">
        <v>62.51</v>
      </c>
      <c r="R9">
        <v>-1.27</v>
      </c>
      <c r="S9">
        <v>182.22</v>
      </c>
      <c r="T9">
        <v>581.70000000000005</v>
      </c>
      <c r="U9">
        <v>268.86</v>
      </c>
      <c r="V9">
        <v>1.7</v>
      </c>
      <c r="W9">
        <f t="shared" si="0"/>
        <v>0.23044892137827391</v>
      </c>
      <c r="X9">
        <f>Z23+(O9*Z24)+(Z25*P9)+(Z26*Q9)+(Z27*R9)+(Z28*S9)+(Z29*T9)+(Z30*U9)+(Z31*N9)</f>
        <v>0.5097380000000058</v>
      </c>
      <c r="Y9">
        <f t="shared" si="1"/>
        <v>7.8002389437375946E-2</v>
      </c>
      <c r="Z9">
        <f>U25+(N9*U26)+(O9*U27)+(P9*U28)+(Q9*U29)+(R9*U30)+(S9*U31)+(T9*U32)</f>
        <v>4.2440000000048883E-2</v>
      </c>
      <c r="AA9">
        <f t="shared" si="2"/>
        <v>3.5347354517803603E-2</v>
      </c>
    </row>
    <row r="10" spans="1:27" x14ac:dyDescent="0.25">
      <c r="A10">
        <v>9</v>
      </c>
      <c r="B10">
        <v>-1.7999999999999999E-2</v>
      </c>
      <c r="C10">
        <v>-0.16400000000000001</v>
      </c>
      <c r="D10">
        <v>-4.8000000000000001E-2</v>
      </c>
      <c r="E10">
        <v>-0.21199999999999999</v>
      </c>
      <c r="F10">
        <v>6.6000000000000003E-2</v>
      </c>
      <c r="G10">
        <v>-0.22900000000000001</v>
      </c>
      <c r="H10">
        <v>3.6999999999999998E-2</v>
      </c>
      <c r="I10">
        <v>-0.156</v>
      </c>
      <c r="J10">
        <v>-3.9E-2</v>
      </c>
      <c r="K10">
        <v>-0.159</v>
      </c>
      <c r="L10">
        <v>-7.1999999999999995E-2</v>
      </c>
      <c r="M10">
        <v>-7.0999999999999994E-2</v>
      </c>
      <c r="N10">
        <v>-0.13200000000000001</v>
      </c>
      <c r="O10">
        <v>21.8</v>
      </c>
      <c r="P10">
        <v>3.2679999999999998</v>
      </c>
      <c r="Q10">
        <v>62.51</v>
      </c>
      <c r="R10">
        <v>-1.27</v>
      </c>
      <c r="S10">
        <v>182.22</v>
      </c>
      <c r="T10">
        <v>586.58000000000004</v>
      </c>
      <c r="U10">
        <v>282.13</v>
      </c>
      <c r="V10">
        <v>1.1000000000000001</v>
      </c>
      <c r="W10">
        <f t="shared" si="0"/>
        <v>4.1392685158225077E-2</v>
      </c>
      <c r="X10">
        <f>Z23+(O10*Z24)+(Z25*P10)+(Z26*Q10)+(Z27*R10)+(Z28*S10)+(Z29*T10)+(Z30*U10)+(Z31*N10)</f>
        <v>0.13768800000000425</v>
      </c>
      <c r="Y10">
        <f t="shared" si="1"/>
        <v>9.2727876604773753E-3</v>
      </c>
      <c r="Z10">
        <f>U25+(N10*U26)+(O10*U27)+(P10*U28)+(Q10*U29)+(R10*U30)+(S10*U31)+(T10*U32)</f>
        <v>2.6780000000670157E-3</v>
      </c>
      <c r="AA10">
        <f t="shared" si="2"/>
        <v>1.4988268468953041E-3</v>
      </c>
    </row>
    <row r="11" spans="1:27" x14ac:dyDescent="0.25">
      <c r="A11">
        <v>10</v>
      </c>
      <c r="B11">
        <v>-1.7000000000000001E-2</v>
      </c>
      <c r="C11">
        <v>-0.16400000000000001</v>
      </c>
      <c r="D11">
        <v>-4.8000000000000001E-2</v>
      </c>
      <c r="E11">
        <v>-0.21199999999999999</v>
      </c>
      <c r="F11">
        <v>6.6000000000000003E-2</v>
      </c>
      <c r="G11">
        <v>-0.22700000000000001</v>
      </c>
      <c r="H11">
        <v>2.7E-2</v>
      </c>
      <c r="I11">
        <v>-0.15</v>
      </c>
      <c r="J11">
        <v>-0.10299999999999999</v>
      </c>
      <c r="K11">
        <v>-9.5000000000000001E-2</v>
      </c>
      <c r="L11">
        <v>-7.6999999999999999E-2</v>
      </c>
      <c r="M11">
        <v>-6.3E-2</v>
      </c>
      <c r="N11">
        <v>-0.13400000000000001</v>
      </c>
      <c r="O11">
        <v>21.8</v>
      </c>
      <c r="P11">
        <v>3.032</v>
      </c>
      <c r="Q11">
        <v>62.51</v>
      </c>
      <c r="R11">
        <v>-1.27</v>
      </c>
      <c r="S11">
        <v>182.22</v>
      </c>
      <c r="T11">
        <v>585.72</v>
      </c>
      <c r="U11">
        <v>281.76</v>
      </c>
      <c r="V11">
        <v>3</v>
      </c>
      <c r="W11">
        <f t="shared" si="0"/>
        <v>0.47712125471966244</v>
      </c>
      <c r="X11">
        <f>Z23+(O11*Z24)+(Z25*P11)+(Z26*Q11)+(Z27*R11)+(Z28*S11)+(Z29*T11)+(Z30*U11)+(Z31*N11)</f>
        <v>0.60842199999996183</v>
      </c>
      <c r="Y11">
        <f t="shared" si="1"/>
        <v>1.7239885711162063E-2</v>
      </c>
      <c r="Z11">
        <f>U25+(N11*U26)+(O11*U27)+(P11*U28)+(Q11*U29)+(R11*U30)+(S11*U31)+(T11*U32)</f>
        <v>0.43194800000006595</v>
      </c>
      <c r="AA11">
        <f t="shared" si="2"/>
        <v>2.0406229419615467E-3</v>
      </c>
    </row>
    <row r="12" spans="1:27" x14ac:dyDescent="0.25">
      <c r="A12">
        <v>11</v>
      </c>
      <c r="B12">
        <v>-0.02</v>
      </c>
      <c r="C12">
        <v>-0.16400000000000001</v>
      </c>
      <c r="D12">
        <v>-4.8000000000000001E-2</v>
      </c>
      <c r="E12">
        <v>-0.21199999999999999</v>
      </c>
      <c r="F12">
        <v>6.6000000000000003E-2</v>
      </c>
      <c r="G12">
        <v>-0.23</v>
      </c>
      <c r="H12">
        <v>0.03</v>
      </c>
      <c r="I12">
        <v>-0.161</v>
      </c>
      <c r="J12">
        <v>-9.7000000000000003E-2</v>
      </c>
      <c r="K12">
        <v>-0.159</v>
      </c>
      <c r="L12">
        <v>-1.2999999999999999E-2</v>
      </c>
      <c r="M12">
        <v>-6.9000000000000006E-2</v>
      </c>
      <c r="N12">
        <v>-0.13100000000000001</v>
      </c>
      <c r="O12">
        <v>21.8</v>
      </c>
      <c r="P12">
        <v>2.7749999999999999</v>
      </c>
      <c r="Q12">
        <v>62.51</v>
      </c>
      <c r="R12">
        <v>-1.27</v>
      </c>
      <c r="S12">
        <v>182.22</v>
      </c>
      <c r="T12">
        <v>575.51</v>
      </c>
      <c r="U12">
        <v>264.88</v>
      </c>
      <c r="V12">
        <v>1.2</v>
      </c>
      <c r="W12">
        <f t="shared" si="0"/>
        <v>7.9181246047624818E-2</v>
      </c>
      <c r="X12">
        <f>Z23+(O12*Z24)+(Z25*P12)+(Z26*Q12)+(Z27*R12)+(Z28*S12)+(Z29*T12)+(Z30*U12)+(Z31*N12)</f>
        <v>0.23774499999996834</v>
      </c>
      <c r="Y12">
        <f t="shared" si="1"/>
        <v>2.5142464067459333E-2</v>
      </c>
      <c r="Z12">
        <f>U25+(N12*U26)+(O12*U27)+(P12*U28)+(Q12*U29)+(R12*U30)+(S12*U31)+(T12*U32)</f>
        <v>-0.14555900000001287</v>
      </c>
      <c r="AA12">
        <f t="shared" si="2"/>
        <v>5.0508178193552737E-2</v>
      </c>
    </row>
    <row r="13" spans="1:27" x14ac:dyDescent="0.25">
      <c r="A13">
        <v>12</v>
      </c>
      <c r="B13">
        <v>-1.9E-2</v>
      </c>
      <c r="C13">
        <v>-0.16500000000000001</v>
      </c>
      <c r="D13">
        <v>-4.9000000000000002E-2</v>
      </c>
      <c r="E13">
        <v>-0.21099999999999999</v>
      </c>
      <c r="F13">
        <v>7.2999999999999995E-2</v>
      </c>
      <c r="G13">
        <v>-0.18099999999999999</v>
      </c>
      <c r="H13">
        <v>3.7999999999999999E-2</v>
      </c>
      <c r="I13">
        <v>-0.153</v>
      </c>
      <c r="J13">
        <v>-0.10299999999999999</v>
      </c>
      <c r="K13">
        <v>-0.157</v>
      </c>
      <c r="L13">
        <v>-7.6999999999999999E-2</v>
      </c>
      <c r="M13">
        <v>-6.6000000000000003E-2</v>
      </c>
      <c r="N13">
        <v>-0.13500000000000001</v>
      </c>
      <c r="O13">
        <v>25.47</v>
      </c>
      <c r="P13">
        <v>3.4569999999999999</v>
      </c>
      <c r="Q13">
        <v>72.400000000000006</v>
      </c>
      <c r="R13">
        <v>-0.36</v>
      </c>
      <c r="S13">
        <v>210.28</v>
      </c>
      <c r="T13">
        <v>680.56</v>
      </c>
      <c r="U13">
        <v>325.58999999999997</v>
      </c>
      <c r="V13">
        <v>8.1999999999999993</v>
      </c>
      <c r="W13">
        <f t="shared" si="0"/>
        <v>0.91381385238371671</v>
      </c>
      <c r="X13">
        <f>Z23+(O13*Z24)+(Z25*P13)+(Z26*Q13)+(Z27*R13)+(Z28*S13)+(Z29*T13)+(Z30*U13)+(Z31*N13)</f>
        <v>0.85812700000003872</v>
      </c>
      <c r="Y13">
        <f t="shared" si="1"/>
        <v>3.1010255284015429E-3</v>
      </c>
      <c r="Z13">
        <f>U25+(N13*U26)+(O13*U27)+(P13*U28)+(Q13*U29)+(R13*U30)+(S13*U31)+(T13*U32)</f>
        <v>0.48189900000007313</v>
      </c>
      <c r="AA13">
        <f t="shared" si="2"/>
        <v>0.18655043970958463</v>
      </c>
    </row>
    <row r="14" spans="1:27" x14ac:dyDescent="0.25">
      <c r="A14">
        <v>13</v>
      </c>
      <c r="B14">
        <v>-1.9E-2</v>
      </c>
      <c r="C14">
        <v>-0.16400000000000001</v>
      </c>
      <c r="D14">
        <v>-0.05</v>
      </c>
      <c r="E14">
        <v>-0.20799999999999999</v>
      </c>
      <c r="F14">
        <v>6.8000000000000005E-2</v>
      </c>
      <c r="G14">
        <v>-0.17699999999999999</v>
      </c>
      <c r="H14">
        <v>3.4000000000000002E-2</v>
      </c>
      <c r="I14">
        <v>-0.151</v>
      </c>
      <c r="J14">
        <v>-0.104</v>
      </c>
      <c r="K14">
        <v>-0.156</v>
      </c>
      <c r="L14">
        <v>-7.8E-2</v>
      </c>
      <c r="M14">
        <v>-6.5000000000000002E-2</v>
      </c>
      <c r="N14">
        <v>-0.13300000000000001</v>
      </c>
      <c r="O14">
        <v>27.3</v>
      </c>
      <c r="P14">
        <v>3.43</v>
      </c>
      <c r="Q14">
        <v>77</v>
      </c>
      <c r="R14">
        <v>0.03</v>
      </c>
      <c r="S14">
        <v>224.31</v>
      </c>
      <c r="T14">
        <v>725.16</v>
      </c>
      <c r="U14">
        <v>341.53</v>
      </c>
      <c r="V14">
        <v>9.1999999999999993</v>
      </c>
      <c r="W14">
        <f t="shared" si="0"/>
        <v>0.96378782734555524</v>
      </c>
      <c r="X14">
        <f>Z23+(O14*Z24)+(Z25*P14)+(Z26*Q14)+(Z27*R14)+(Z28*S14)+(Z29*T14)+(Z30*U14)+(Z31*N14)</f>
        <v>1.2566299999999906</v>
      </c>
      <c r="Y14">
        <f t="shared" si="1"/>
        <v>8.5756538084970121E-2</v>
      </c>
      <c r="Z14">
        <f>U25+(N14*U26)+(O14*U27)+(P14*U28)+(Q14*U29)+(R14*U30)+(S14*U31)+(T14*U32)</f>
        <v>0.72393300000000593</v>
      </c>
      <c r="AA14">
        <f t="shared" si="2"/>
        <v>5.7530338200963267E-2</v>
      </c>
    </row>
    <row r="15" spans="1:27" x14ac:dyDescent="0.25">
      <c r="AA15">
        <f>SUM(AA4:AA14)</f>
        <v>0.36553058138618183</v>
      </c>
    </row>
    <row r="16" spans="1:27" x14ac:dyDescent="0.25">
      <c r="A16" t="s">
        <v>74</v>
      </c>
    </row>
    <row r="17" spans="1:32" x14ac:dyDescent="0.25">
      <c r="A17" t="s">
        <v>8</v>
      </c>
      <c r="B17" t="s">
        <v>9</v>
      </c>
      <c r="C17" t="s">
        <v>10</v>
      </c>
      <c r="D17" t="s">
        <v>11</v>
      </c>
      <c r="E17" t="s">
        <v>12</v>
      </c>
      <c r="F17" t="s">
        <v>13</v>
      </c>
      <c r="G17" t="s">
        <v>14</v>
      </c>
      <c r="H17" t="s">
        <v>15</v>
      </c>
      <c r="I17" t="s">
        <v>16</v>
      </c>
      <c r="J17" t="s">
        <v>17</v>
      </c>
      <c r="K17" t="s">
        <v>18</v>
      </c>
      <c r="L17" t="s">
        <v>19</v>
      </c>
      <c r="M17" t="s">
        <v>20</v>
      </c>
      <c r="N17" t="s">
        <v>21</v>
      </c>
      <c r="O17" s="1" t="s">
        <v>0</v>
      </c>
      <c r="P17" s="1" t="s">
        <v>1</v>
      </c>
      <c r="Q17" s="1" t="s">
        <v>2</v>
      </c>
      <c r="R17" s="1" t="s">
        <v>3</v>
      </c>
      <c r="S17" s="1" t="s">
        <v>6</v>
      </c>
      <c r="T17" s="1" t="s">
        <v>4</v>
      </c>
      <c r="U17" s="1" t="s">
        <v>5</v>
      </c>
      <c r="V17" s="1" t="s">
        <v>7</v>
      </c>
      <c r="W17" s="1" t="s">
        <v>22</v>
      </c>
      <c r="AA17" s="19" t="s">
        <v>104</v>
      </c>
      <c r="AB17" s="19" t="s">
        <v>35</v>
      </c>
      <c r="AC17" s="19" t="s">
        <v>105</v>
      </c>
      <c r="AD17" s="19" t="s">
        <v>37</v>
      </c>
      <c r="AE17" s="19" t="s">
        <v>106</v>
      </c>
      <c r="AF17" s="19" t="s">
        <v>39</v>
      </c>
    </row>
    <row r="18" spans="1:32" x14ac:dyDescent="0.25">
      <c r="A18">
        <v>1</v>
      </c>
      <c r="B18">
        <v>-1.6E-2</v>
      </c>
      <c r="C18">
        <v>-0.16500000000000001</v>
      </c>
      <c r="D18">
        <v>1.0999999999999999E-2</v>
      </c>
      <c r="E18">
        <v>-0.14499999999999999</v>
      </c>
      <c r="F18">
        <v>7.8E-2</v>
      </c>
      <c r="G18">
        <v>-0.184</v>
      </c>
      <c r="H18">
        <v>3.5000000000000003E-2</v>
      </c>
      <c r="I18">
        <v>-0.154</v>
      </c>
      <c r="J18">
        <v>-0.104</v>
      </c>
      <c r="K18">
        <v>-0.157</v>
      </c>
      <c r="L18">
        <v>-7.8E-2</v>
      </c>
      <c r="M18">
        <v>-6.5000000000000002E-2</v>
      </c>
      <c r="N18">
        <v>-0.13800000000000001</v>
      </c>
      <c r="O18">
        <v>19.96</v>
      </c>
      <c r="P18">
        <v>3.0369999999999999</v>
      </c>
      <c r="Q18">
        <v>58.23</v>
      </c>
      <c r="R18">
        <v>-1.42</v>
      </c>
      <c r="S18">
        <v>168.2</v>
      </c>
      <c r="T18">
        <v>532.74</v>
      </c>
      <c r="U18">
        <v>238.67</v>
      </c>
      <c r="V18">
        <v>2</v>
      </c>
      <c r="W18">
        <f>LOG(V18)</f>
        <v>0.3010299956639812</v>
      </c>
      <c r="X18">
        <f>Z23+(Z24*O18)+(Z25*P18)+(Z26*Q18)+(Z27*R18)+(Z28*S18)+(Z29*T18)+(Z30*U18)+(Z31*N18)</f>
        <v>0.22421699999997102</v>
      </c>
      <c r="Y18">
        <f t="shared" si="1"/>
        <v>5.9002363028792457E-3</v>
      </c>
      <c r="AA18">
        <f>C24+(C25*G18)+(C26*O18)+(C27*Q18)+(C28*R18)+(C29*S18)+(C30*T18)+(C31*U18)+(C32*P18)+(C33*N18)</f>
        <v>-0.75132999999993189</v>
      </c>
      <c r="AB18">
        <f>(AA18-W18)^2</f>
        <v>1.1074615604737512</v>
      </c>
      <c r="AC18">
        <f>E24+(E25*G18)+(E26*O18)+(E27*Q18)+(E28*R18)+(E29*S18)+(E30*T18)+(E31*U18)+(N18*E32)</f>
        <v>-207.26777399999986</v>
      </c>
      <c r="AD18">
        <f>(AC18-W18)^2</f>
        <v>43084.808392190316</v>
      </c>
      <c r="AE18">
        <f>G24+(G25*O18)+(G26*Q18)+(G27*R18)+(G28*S18)+(G29*T18)+(G30*P18)+(G31*N18)</f>
        <v>-1.0291770000001357</v>
      </c>
      <c r="AF18">
        <f>(AE18-W18)^2</f>
        <v>1.769450651313756</v>
      </c>
    </row>
    <row r="19" spans="1:32" x14ac:dyDescent="0.25">
      <c r="A19">
        <v>2</v>
      </c>
      <c r="B19">
        <v>-1.6E-2</v>
      </c>
      <c r="C19">
        <v>-0.16500000000000001</v>
      </c>
      <c r="D19">
        <v>1.0999999999999999E-2</v>
      </c>
      <c r="E19">
        <v>-0.14499999999999999</v>
      </c>
      <c r="F19">
        <v>7.8E-2</v>
      </c>
      <c r="G19">
        <v>-0.184</v>
      </c>
      <c r="H19">
        <v>3.5000000000000003E-2</v>
      </c>
      <c r="I19">
        <v>-0.154</v>
      </c>
      <c r="J19">
        <v>-0.104</v>
      </c>
      <c r="K19">
        <v>-0.157</v>
      </c>
      <c r="L19">
        <v>-7.8E-2</v>
      </c>
      <c r="M19">
        <v>-6.5000000000000002E-2</v>
      </c>
      <c r="N19">
        <v>-0.13800000000000001</v>
      </c>
      <c r="O19">
        <v>25.47</v>
      </c>
      <c r="P19">
        <v>3.2130000000000001</v>
      </c>
      <c r="Q19">
        <v>73.19</v>
      </c>
      <c r="R19">
        <v>-0.99</v>
      </c>
      <c r="S19">
        <v>210.28</v>
      </c>
      <c r="T19">
        <v>667.03</v>
      </c>
      <c r="U19">
        <v>333.81</v>
      </c>
      <c r="V19">
        <v>3.5</v>
      </c>
      <c r="W19">
        <f>LOG(V19)</f>
        <v>0.54406804435027567</v>
      </c>
      <c r="X19">
        <f>Z23+(Z24*O19)+(Z25*P19)+(Z26*Q19)+(Z27*R19)+(Z28*S19)+(Z29*T19)+(Z30*U19)+(Z31*N19)</f>
        <v>0.7067030000000436</v>
      </c>
      <c r="Y19">
        <f t="shared" si="1"/>
        <v>2.6450128799201982E-2</v>
      </c>
      <c r="AA19">
        <f>C24+(C25*G19)+(C26*O19)+(C27*Q19)+(C28*R19)+(C29*S19)+(C30*T19)+(C31*U19)+(C32*P19)+(C33*N19)</f>
        <v>1.8583719999995338</v>
      </c>
      <c r="AB19">
        <f t="shared" ref="AB19:AB20" si="3">(AA19-W19)^2</f>
        <v>1.7273948878352872</v>
      </c>
      <c r="AC19">
        <f>E24+(E25*G19)+(E26*O19)+(E27*Q19)+(E28*R19)+(E29*S19)+(E30*T19)+(E31*U19)+(N19*E32)</f>
        <v>-288.01316400000047</v>
      </c>
      <c r="AD19">
        <f t="shared" ref="AD19:AD20" si="4">(AC19-W19)^2</f>
        <v>83265.276165097297</v>
      </c>
      <c r="AE19">
        <f>G24+(G25*O19)+(G26*Q19)+(G27*R19)+(G28*S19)+(G29*T19)+(G30*P19)+(G31*N19)</f>
        <v>1.2811849999996667</v>
      </c>
      <c r="AF19">
        <f t="shared" ref="AF19:AF20" si="5">(AE19-W19)^2</f>
        <v>0.54334140630582639</v>
      </c>
    </row>
    <row r="20" spans="1:32" x14ac:dyDescent="0.25">
      <c r="A20">
        <v>14</v>
      </c>
      <c r="B20">
        <v>-1.7999999999999999E-2</v>
      </c>
      <c r="C20">
        <v>-0.16400000000000001</v>
      </c>
      <c r="D20">
        <v>-4.9000000000000002E-2</v>
      </c>
      <c r="E20">
        <v>-0.215</v>
      </c>
      <c r="F20">
        <v>7.0999999999999994E-2</v>
      </c>
      <c r="G20">
        <v>-0.17</v>
      </c>
      <c r="H20">
        <v>4.1000000000000002E-2</v>
      </c>
      <c r="I20">
        <v>-0.14799999999999999</v>
      </c>
      <c r="J20">
        <v>-0.10299999999999999</v>
      </c>
      <c r="K20">
        <v>-0.156</v>
      </c>
      <c r="L20">
        <v>-7.8E-2</v>
      </c>
      <c r="M20">
        <v>-6.6000000000000003E-2</v>
      </c>
      <c r="N20">
        <v>-0.13100000000000001</v>
      </c>
      <c r="O20">
        <v>31.46</v>
      </c>
      <c r="P20">
        <v>3.3860000000000001</v>
      </c>
      <c r="Q20">
        <v>91.88</v>
      </c>
      <c r="R20">
        <v>-0.16</v>
      </c>
      <c r="S20">
        <v>258.32</v>
      </c>
      <c r="T20">
        <v>780.5</v>
      </c>
      <c r="U20">
        <v>333.99</v>
      </c>
      <c r="V20">
        <v>8.6999999999999993</v>
      </c>
      <c r="W20">
        <f>LOG(V20)</f>
        <v>0.93951925261861846</v>
      </c>
      <c r="X20">
        <f>Z23+(Z24*O20)+(Z25*P20)+(Z26*Q20)+(Z27*R20)+(Z28*S20)+(Z29*T20)+(Z30*U20)+(Z31*N20)</f>
        <v>1.1746759999999732</v>
      </c>
      <c r="Y20">
        <f t="shared" si="1"/>
        <v>5.5298695838978285E-2</v>
      </c>
      <c r="AA20">
        <f>C24+(C25*G20)+(C26*O20)+(C27*Q20)+(C28*R20)+(C29*S20)+(C30*T20)+(C31*U20)+(C32*P20)+(C33*N20)</f>
        <v>-22.195749999999673</v>
      </c>
      <c r="AB20">
        <f t="shared" si="3"/>
        <v>535.24068339114547</v>
      </c>
      <c r="AC20">
        <f>E24+(E25*G20)+(E26*O20)+(E27*Q20)+(E28*R20)+(E29*S20)+(E30*T20)+(E31*U20)+(N20*E32)</f>
        <v>-312.2231450000005</v>
      </c>
      <c r="AD20">
        <f t="shared" si="4"/>
        <v>98070.854281798631</v>
      </c>
      <c r="AE20">
        <f>G24+(G25*O20)+(G26*Q20)+(G27*R20)+(G28*S20)+(G29*T20)+(G30*P20)+(G31*N20)</f>
        <v>-22.645650000000099</v>
      </c>
      <c r="AF20">
        <f t="shared" si="5"/>
        <v>556.26020867467139</v>
      </c>
    </row>
    <row r="21" spans="1:32" x14ac:dyDescent="0.25">
      <c r="X21" t="s">
        <v>110</v>
      </c>
      <c r="Y21" s="19">
        <f>SUM(Y4:Y20)</f>
        <v>0.61638098069858549</v>
      </c>
      <c r="AB21" s="19">
        <f>SUM(AB18:AB20)</f>
        <v>538.07553983945445</v>
      </c>
      <c r="AD21" s="19">
        <f>SUM(AD18:AD20)</f>
        <v>224420.93883908624</v>
      </c>
      <c r="AF21" s="19">
        <f>SUM(AF18:AF20)</f>
        <v>558.57300073229101</v>
      </c>
    </row>
    <row r="22" spans="1:32" x14ac:dyDescent="0.25">
      <c r="Y22" s="26" t="s">
        <v>107</v>
      </c>
      <c r="Z22" s="26"/>
    </row>
    <row r="23" spans="1:32" x14ac:dyDescent="0.25">
      <c r="B23" s="27" t="s">
        <v>23</v>
      </c>
      <c r="C23" s="27"/>
      <c r="D23" s="28" t="s">
        <v>24</v>
      </c>
      <c r="E23" s="28"/>
      <c r="F23" s="28" t="s">
        <v>27</v>
      </c>
      <c r="G23" s="28"/>
      <c r="Y23" s="17" t="s">
        <v>33</v>
      </c>
      <c r="Z23" s="5">
        <v>-45.857999999999997</v>
      </c>
    </row>
    <row r="24" spans="1:32" x14ac:dyDescent="0.25">
      <c r="B24" s="14" t="s">
        <v>33</v>
      </c>
      <c r="C24" s="15">
        <v>126.17</v>
      </c>
      <c r="D24" s="14" t="s">
        <v>33</v>
      </c>
      <c r="E24" s="15">
        <v>125.608</v>
      </c>
      <c r="F24" s="14" t="s">
        <v>33</v>
      </c>
      <c r="G24" s="15">
        <v>122.986</v>
      </c>
      <c r="T24" t="s">
        <v>107</v>
      </c>
      <c r="Y24" s="18" t="s">
        <v>0</v>
      </c>
      <c r="Z24" s="5">
        <v>-7.6929999999999996</v>
      </c>
    </row>
    <row r="25" spans="1:32" x14ac:dyDescent="0.25">
      <c r="B25" s="16" t="s">
        <v>14</v>
      </c>
      <c r="C25" s="13">
        <v>-1.3180000000000001</v>
      </c>
      <c r="D25" s="16" t="s">
        <v>14</v>
      </c>
      <c r="E25" s="13">
        <v>-0.54900000000000004</v>
      </c>
      <c r="F25" s="16" t="s">
        <v>0</v>
      </c>
      <c r="G25" s="13">
        <v>75.891999999999996</v>
      </c>
      <c r="T25" t="s">
        <v>112</v>
      </c>
      <c r="U25">
        <v>-48.67</v>
      </c>
      <c r="Y25" s="18" t="s">
        <v>1</v>
      </c>
      <c r="Z25" s="5">
        <v>-0.88900000000000001</v>
      </c>
    </row>
    <row r="26" spans="1:32" x14ac:dyDescent="0.25">
      <c r="B26" s="16" t="s">
        <v>0</v>
      </c>
      <c r="C26" s="13">
        <v>77.481999999999999</v>
      </c>
      <c r="D26" s="16" t="s">
        <v>0</v>
      </c>
      <c r="E26" s="13">
        <v>77.209000000000003</v>
      </c>
      <c r="F26" s="16" t="s">
        <v>2</v>
      </c>
      <c r="G26" s="13">
        <v>-0.94299999999999995</v>
      </c>
      <c r="T26" t="s">
        <v>21</v>
      </c>
      <c r="U26">
        <v>-124.801</v>
      </c>
      <c r="Y26" s="18" t="s">
        <v>2</v>
      </c>
      <c r="Z26" s="5">
        <v>-0.9</v>
      </c>
    </row>
    <row r="27" spans="1:32" x14ac:dyDescent="0.25">
      <c r="B27" s="16" t="s">
        <v>2</v>
      </c>
      <c r="C27" s="13">
        <v>-0.89900000000000002</v>
      </c>
      <c r="D27" s="16" t="s">
        <v>2</v>
      </c>
      <c r="E27" s="13">
        <v>-0.92500000000000004</v>
      </c>
      <c r="F27" s="16" t="s">
        <v>3</v>
      </c>
      <c r="G27" s="13">
        <v>-1.397</v>
      </c>
      <c r="T27" s="18" t="s">
        <v>0</v>
      </c>
      <c r="U27">
        <v>-12.661</v>
      </c>
      <c r="Y27" s="18" t="s">
        <v>3</v>
      </c>
      <c r="Z27" s="5">
        <v>-1.4450000000000001</v>
      </c>
    </row>
    <row r="28" spans="1:32" x14ac:dyDescent="0.25">
      <c r="B28" s="16" t="s">
        <v>3</v>
      </c>
      <c r="C28" s="13">
        <v>-1.361</v>
      </c>
      <c r="D28" s="16" t="s">
        <v>3</v>
      </c>
      <c r="E28" s="13">
        <v>-1.385</v>
      </c>
      <c r="F28" s="16" t="s">
        <v>6</v>
      </c>
      <c r="G28" s="13">
        <v>-9.593</v>
      </c>
      <c r="T28" s="18" t="s">
        <v>1</v>
      </c>
      <c r="U28">
        <v>-0.91800000000000004</v>
      </c>
      <c r="Y28" s="18" t="s">
        <v>6</v>
      </c>
      <c r="Z28" s="5">
        <v>1.23</v>
      </c>
    </row>
    <row r="29" spans="1:32" x14ac:dyDescent="0.25">
      <c r="B29" s="16" t="s">
        <v>6</v>
      </c>
      <c r="C29" s="13">
        <v>-9.798</v>
      </c>
      <c r="D29" s="16" t="s">
        <v>6</v>
      </c>
      <c r="E29" s="13">
        <v>-9.7680000000000007</v>
      </c>
      <c r="F29" s="16" t="s">
        <v>4</v>
      </c>
      <c r="G29" s="13">
        <v>0.02</v>
      </c>
      <c r="T29" s="18" t="s">
        <v>2</v>
      </c>
      <c r="U29">
        <v>-0.876</v>
      </c>
      <c r="Y29" s="18" t="s">
        <v>4</v>
      </c>
      <c r="Z29" s="5">
        <v>5.8999999999999997E-2</v>
      </c>
    </row>
    <row r="30" spans="1:32" x14ac:dyDescent="0.25">
      <c r="B30" s="16" t="s">
        <v>4</v>
      </c>
      <c r="C30" s="13">
        <v>1.4E-2</v>
      </c>
      <c r="D30" s="16" t="s">
        <v>4</v>
      </c>
      <c r="E30" s="13">
        <v>1.9E-2</v>
      </c>
      <c r="F30" s="16" t="s">
        <v>1</v>
      </c>
      <c r="G30" s="13">
        <v>-0.90300000000000002</v>
      </c>
      <c r="T30" s="18" t="s">
        <v>3</v>
      </c>
      <c r="U30">
        <v>-0.999</v>
      </c>
      <c r="Y30" s="18" t="s">
        <v>5</v>
      </c>
      <c r="Z30" s="5">
        <v>-2.7E-2</v>
      </c>
    </row>
    <row r="31" spans="1:32" x14ac:dyDescent="0.25">
      <c r="B31" s="16" t="s">
        <v>5</v>
      </c>
      <c r="C31" s="13">
        <v>3.0000000000000001E-3</v>
      </c>
      <c r="D31" s="16" t="s">
        <v>1</v>
      </c>
      <c r="E31" s="13">
        <v>-0.875</v>
      </c>
      <c r="F31" s="16" t="s">
        <v>21</v>
      </c>
      <c r="G31" s="13">
        <v>-143.02799999999999</v>
      </c>
      <c r="T31" s="18" t="s">
        <v>6</v>
      </c>
      <c r="U31">
        <v>1.863</v>
      </c>
      <c r="Y31" s="18" t="s">
        <v>21</v>
      </c>
      <c r="Z31" s="5">
        <v>-150.84</v>
      </c>
    </row>
    <row r="32" spans="1:32" x14ac:dyDescent="0.25">
      <c r="B32" s="16" t="s">
        <v>1</v>
      </c>
      <c r="C32" s="13">
        <v>-0.83799999999999997</v>
      </c>
      <c r="D32" s="16" t="s">
        <v>21</v>
      </c>
      <c r="E32" s="13">
        <v>-141.44499999999999</v>
      </c>
      <c r="T32" s="18" t="s">
        <v>4</v>
      </c>
      <c r="U32">
        <v>4.2999999999999997E-2</v>
      </c>
    </row>
    <row r="33" spans="2:15" x14ac:dyDescent="0.25">
      <c r="B33" s="16" t="s">
        <v>21</v>
      </c>
      <c r="C33" s="13">
        <v>-138.44800000000001</v>
      </c>
    </row>
    <row r="37" spans="2:15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2:15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5" x14ac:dyDescent="0.25">
      <c r="B39" s="4"/>
      <c r="C39" s="4"/>
      <c r="D39" s="4"/>
      <c r="E39" s="4"/>
      <c r="F39" s="5"/>
      <c r="G39" s="4"/>
      <c r="H39" s="5"/>
      <c r="I39" s="4"/>
      <c r="J39" s="5"/>
      <c r="K39" s="4"/>
      <c r="L39" s="5"/>
      <c r="M39" s="4"/>
      <c r="N39" s="5"/>
      <c r="O39" s="4"/>
    </row>
    <row r="40" spans="2:15" x14ac:dyDescent="0.25">
      <c r="B40" s="4"/>
      <c r="C40" s="4"/>
      <c r="D40" s="4"/>
      <c r="E40" s="4"/>
      <c r="F40" s="5"/>
      <c r="G40" s="4"/>
      <c r="H40" s="5"/>
      <c r="I40" s="4"/>
      <c r="J40" s="5"/>
      <c r="K40" s="4"/>
      <c r="L40" s="5"/>
      <c r="M40" s="4"/>
      <c r="N40" s="5"/>
      <c r="O40" s="4"/>
    </row>
    <row r="41" spans="2:15" x14ac:dyDescent="0.25">
      <c r="B41" s="4"/>
      <c r="C41" s="4"/>
      <c r="D41" s="4"/>
      <c r="E41" s="4"/>
      <c r="F41" s="5"/>
      <c r="G41" s="4"/>
      <c r="H41" s="5"/>
      <c r="I41" s="4"/>
      <c r="J41" s="5"/>
      <c r="K41" s="4"/>
      <c r="L41" s="5"/>
      <c r="M41" s="4"/>
      <c r="N41" s="5"/>
      <c r="O41" s="4"/>
    </row>
    <row r="42" spans="2:15" x14ac:dyDescent="0.25">
      <c r="B42" s="4"/>
      <c r="C42" s="4"/>
      <c r="D42" s="4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</row>
    <row r="43" spans="2:15" x14ac:dyDescent="0.25">
      <c r="B43" s="4"/>
      <c r="C43" s="4"/>
      <c r="D43" s="4"/>
      <c r="E43" s="4"/>
      <c r="F43" s="5"/>
      <c r="G43" s="4"/>
      <c r="H43" s="5"/>
      <c r="I43" s="4"/>
      <c r="J43" s="5"/>
      <c r="K43" s="4"/>
      <c r="L43" s="5"/>
      <c r="M43" s="4"/>
      <c r="N43" s="5"/>
      <c r="O43" s="4"/>
    </row>
    <row r="44" spans="2:15" x14ac:dyDescent="0.25">
      <c r="B44" s="4"/>
      <c r="C44" s="4"/>
      <c r="D44" s="4"/>
      <c r="E44" s="4"/>
      <c r="F44" s="5"/>
      <c r="G44" s="4"/>
      <c r="H44" s="5"/>
      <c r="I44" s="4"/>
      <c r="J44" s="5"/>
      <c r="K44" s="4"/>
      <c r="L44" s="5"/>
      <c r="M44" s="4"/>
      <c r="N44" s="5"/>
      <c r="O44" s="4"/>
    </row>
    <row r="45" spans="2:15" x14ac:dyDescent="0.25">
      <c r="B45" s="4"/>
      <c r="C45" s="4"/>
      <c r="D45" s="4"/>
      <c r="E45" s="4"/>
      <c r="F45" s="5"/>
      <c r="G45" s="4"/>
      <c r="H45" s="5"/>
      <c r="I45" s="4"/>
      <c r="J45" s="5"/>
      <c r="K45" s="4"/>
      <c r="L45" s="5"/>
      <c r="M45" s="4"/>
      <c r="N45" s="5"/>
      <c r="O45" s="4"/>
    </row>
    <row r="46" spans="2:15" x14ac:dyDescent="0.25">
      <c r="B46" s="4"/>
      <c r="C46" s="4"/>
      <c r="D46" s="4"/>
      <c r="E46" s="4"/>
      <c r="F46" s="5"/>
      <c r="G46" s="4"/>
      <c r="H46" s="5"/>
      <c r="I46" s="4"/>
      <c r="J46" s="5"/>
      <c r="K46" s="4"/>
      <c r="L46" s="5"/>
      <c r="M46" s="4"/>
      <c r="N46" s="5"/>
      <c r="O46" s="4"/>
    </row>
    <row r="47" spans="2:15" x14ac:dyDescent="0.25">
      <c r="B47" s="4"/>
      <c r="C47" s="4"/>
      <c r="D47" s="4"/>
      <c r="E47" s="4"/>
      <c r="F47" s="5"/>
      <c r="G47" s="4"/>
      <c r="H47" s="5"/>
      <c r="I47" s="4"/>
      <c r="J47" s="5"/>
      <c r="K47" s="4"/>
      <c r="L47" s="5"/>
      <c r="M47" s="4"/>
      <c r="N47" s="5"/>
      <c r="O47" s="4"/>
    </row>
    <row r="48" spans="2:15" x14ac:dyDescent="0.25">
      <c r="B48" s="4"/>
      <c r="C48" s="4"/>
      <c r="D48" s="4"/>
      <c r="E48" s="4"/>
      <c r="F48" s="5"/>
      <c r="G48" s="4"/>
      <c r="H48" s="5"/>
      <c r="I48" s="4"/>
      <c r="J48" s="5"/>
      <c r="K48" s="4"/>
      <c r="L48" s="5"/>
      <c r="M48" s="4"/>
      <c r="N48" s="5"/>
      <c r="O48" s="4"/>
    </row>
    <row r="49" spans="2:15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</sheetData>
  <mergeCells count="13">
    <mergeCell ref="B49:O49"/>
    <mergeCell ref="Y22:Z22"/>
    <mergeCell ref="B23:C23"/>
    <mergeCell ref="D23:E23"/>
    <mergeCell ref="F23:G23"/>
    <mergeCell ref="B37:O37"/>
    <mergeCell ref="B38:C38"/>
    <mergeCell ref="D38:E38"/>
    <mergeCell ref="F38:G38"/>
    <mergeCell ref="H38:I38"/>
    <mergeCell ref="J38:K38"/>
    <mergeCell ref="L38:M38"/>
    <mergeCell ref="N38:O38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5286-CB38-4E0B-9285-8BAFA67B9819}">
  <dimension ref="A1:V15"/>
  <sheetViews>
    <sheetView topLeftCell="C1" workbookViewId="0">
      <selection activeCell="K20" sqref="K20"/>
    </sheetView>
  </sheetViews>
  <sheetFormatPr defaultRowHeight="15" x14ac:dyDescent="0.25"/>
  <sheetData>
    <row r="1" spans="1:22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s="1" t="s">
        <v>0</v>
      </c>
      <c r="O1" s="1" t="s">
        <v>1</v>
      </c>
      <c r="P1" s="1" t="s">
        <v>2</v>
      </c>
      <c r="Q1" s="1" t="s">
        <v>3</v>
      </c>
      <c r="R1" s="1" t="s">
        <v>6</v>
      </c>
      <c r="S1" s="1" t="s">
        <v>4</v>
      </c>
      <c r="T1" s="1" t="s">
        <v>5</v>
      </c>
      <c r="U1" s="1" t="s">
        <v>7</v>
      </c>
      <c r="V1" s="1" t="s">
        <v>22</v>
      </c>
    </row>
    <row r="2" spans="1:22" x14ac:dyDescent="0.25">
      <c r="A2">
        <v>4.5999999999999999E-2</v>
      </c>
      <c r="B2">
        <v>-0.16800000000000001</v>
      </c>
      <c r="C2">
        <v>0.04</v>
      </c>
      <c r="D2">
        <v>-0.22</v>
      </c>
      <c r="E2">
        <v>7.0999999999999994E-2</v>
      </c>
      <c r="F2">
        <v>-0.22900000000000001</v>
      </c>
      <c r="G2">
        <v>3.2000000000000001E-2</v>
      </c>
      <c r="H2">
        <v>-0.155</v>
      </c>
      <c r="I2">
        <v>-0.182</v>
      </c>
      <c r="J2">
        <v>-0.157</v>
      </c>
      <c r="K2">
        <v>-8.1000000000000003E-2</v>
      </c>
      <c r="L2">
        <v>-6.3E-2</v>
      </c>
      <c r="M2">
        <v>-0.13700000000000001</v>
      </c>
      <c r="N2">
        <v>21.8</v>
      </c>
      <c r="O2">
        <v>2.673</v>
      </c>
      <c r="P2">
        <v>62.7</v>
      </c>
      <c r="Q2">
        <v>-0.46</v>
      </c>
      <c r="R2">
        <v>182.22</v>
      </c>
      <c r="S2">
        <v>577</v>
      </c>
      <c r="T2">
        <v>264.56</v>
      </c>
      <c r="U2">
        <v>0.57999999999999996</v>
      </c>
      <c r="V2">
        <f t="shared" ref="V2:V12" si="0">LOG(U2)</f>
        <v>-0.23657200643706275</v>
      </c>
    </row>
    <row r="3" spans="1:22" x14ac:dyDescent="0.25">
      <c r="A3">
        <v>3.4000000000000002E-2</v>
      </c>
      <c r="B3">
        <v>-0.17499999999999999</v>
      </c>
      <c r="C3">
        <v>-4.3999999999999997E-2</v>
      </c>
      <c r="D3">
        <v>-0.153</v>
      </c>
      <c r="E3">
        <v>2.8000000000000001E-2</v>
      </c>
      <c r="F3">
        <v>-0.14699999999999999</v>
      </c>
      <c r="G3">
        <v>-1.7000000000000001E-2</v>
      </c>
      <c r="H3">
        <v>-0.106</v>
      </c>
      <c r="I3">
        <v>-0.124</v>
      </c>
      <c r="J3">
        <v>-0.14899999999999999</v>
      </c>
      <c r="K3">
        <v>-9.7000000000000003E-2</v>
      </c>
      <c r="L3">
        <v>8.3000000000000004E-2</v>
      </c>
      <c r="M3">
        <v>-0.16700000000000001</v>
      </c>
      <c r="N3">
        <v>21.8</v>
      </c>
      <c r="O3">
        <v>6.5060000000000002</v>
      </c>
      <c r="P3">
        <v>62.05</v>
      </c>
      <c r="Q3">
        <v>0.11</v>
      </c>
      <c r="R3">
        <v>182.22</v>
      </c>
      <c r="S3">
        <v>588.64</v>
      </c>
      <c r="T3">
        <v>291.79000000000002</v>
      </c>
      <c r="U3">
        <v>4.3</v>
      </c>
      <c r="V3">
        <f t="shared" si="0"/>
        <v>0.63346845557958653</v>
      </c>
    </row>
    <row r="4" spans="1:22" x14ac:dyDescent="0.25">
      <c r="A4">
        <v>-1.0999999999999999E-2</v>
      </c>
      <c r="B4">
        <v>-0.16600000000000001</v>
      </c>
      <c r="C4">
        <v>1.4999999999999999E-2</v>
      </c>
      <c r="D4">
        <v>-0.217</v>
      </c>
      <c r="E4">
        <v>7.0000000000000007E-2</v>
      </c>
      <c r="F4">
        <v>-0.22800000000000001</v>
      </c>
      <c r="G4">
        <v>3.1E-2</v>
      </c>
      <c r="H4">
        <v>-0.154</v>
      </c>
      <c r="I4">
        <v>-0.10299999999999999</v>
      </c>
      <c r="J4">
        <v>-0.156</v>
      </c>
      <c r="K4">
        <v>-7.8E-2</v>
      </c>
      <c r="L4">
        <v>-6.3E-2</v>
      </c>
      <c r="M4">
        <v>-0.14000000000000001</v>
      </c>
      <c r="N4">
        <v>21.8</v>
      </c>
      <c r="O4">
        <v>2.794</v>
      </c>
      <c r="P4">
        <v>64.02</v>
      </c>
      <c r="Q4">
        <v>-1.39</v>
      </c>
      <c r="R4">
        <v>182.22</v>
      </c>
      <c r="S4">
        <v>587.65</v>
      </c>
      <c r="T4">
        <v>282.45</v>
      </c>
      <c r="U4">
        <v>2.2000000000000002</v>
      </c>
      <c r="V4">
        <f t="shared" si="0"/>
        <v>0.34242268082220628</v>
      </c>
    </row>
    <row r="5" spans="1:22" x14ac:dyDescent="0.25">
      <c r="A5">
        <v>-2.1000000000000001E-2</v>
      </c>
      <c r="B5">
        <v>-0.161</v>
      </c>
      <c r="C5">
        <v>-4.7E-2</v>
      </c>
      <c r="D5">
        <v>-0.14899999999999999</v>
      </c>
      <c r="E5">
        <v>6.3E-2</v>
      </c>
      <c r="F5">
        <v>-0.22500000000000001</v>
      </c>
      <c r="G5">
        <v>3.1E-2</v>
      </c>
      <c r="H5">
        <v>-0.154</v>
      </c>
      <c r="I5">
        <v>-0.10199999999999999</v>
      </c>
      <c r="J5">
        <v>-0.157</v>
      </c>
      <c r="K5">
        <v>-7.6999999999999999E-2</v>
      </c>
      <c r="L5">
        <v>-6.6000000000000003E-2</v>
      </c>
      <c r="M5">
        <v>-0.13</v>
      </c>
      <c r="N5">
        <v>21.8</v>
      </c>
      <c r="O5">
        <v>3.1230000000000002</v>
      </c>
      <c r="P5">
        <v>62.51</v>
      </c>
      <c r="Q5">
        <v>-1.27</v>
      </c>
      <c r="R5">
        <v>182.22</v>
      </c>
      <c r="S5">
        <v>583.19000000000005</v>
      </c>
      <c r="T5">
        <v>270.35000000000002</v>
      </c>
      <c r="U5">
        <v>0.55000000000000004</v>
      </c>
      <c r="V5">
        <f t="shared" si="0"/>
        <v>-0.25963731050575611</v>
      </c>
    </row>
    <row r="6" spans="1:22" x14ac:dyDescent="0.25">
      <c r="A6">
        <v>-1.7999999999999999E-2</v>
      </c>
      <c r="B6">
        <v>-0.16400000000000001</v>
      </c>
      <c r="C6">
        <v>-4.8000000000000001E-2</v>
      </c>
      <c r="D6">
        <v>-0.21</v>
      </c>
      <c r="E6">
        <v>7.0999999999999994E-2</v>
      </c>
      <c r="F6">
        <v>-0.185</v>
      </c>
      <c r="G6">
        <v>3.7999999999999999E-2</v>
      </c>
      <c r="H6">
        <v>-0.153</v>
      </c>
      <c r="I6">
        <v>-0.10199999999999999</v>
      </c>
      <c r="J6">
        <v>-0.157</v>
      </c>
      <c r="K6">
        <v>-7.6999999999999999E-2</v>
      </c>
      <c r="L6">
        <v>-6.6000000000000003E-2</v>
      </c>
      <c r="M6">
        <v>-0.13400000000000001</v>
      </c>
      <c r="N6">
        <v>21.8</v>
      </c>
      <c r="O6">
        <v>3.3170000000000002</v>
      </c>
      <c r="P6">
        <v>63.12</v>
      </c>
      <c r="Q6">
        <v>-1.17</v>
      </c>
      <c r="R6">
        <v>182.22</v>
      </c>
      <c r="S6">
        <v>580.29</v>
      </c>
      <c r="T6">
        <v>273.5</v>
      </c>
      <c r="U6">
        <v>0.26</v>
      </c>
      <c r="V6">
        <f t="shared" si="0"/>
        <v>-0.58502665202918203</v>
      </c>
    </row>
    <row r="7" spans="1:22" x14ac:dyDescent="0.25">
      <c r="A7">
        <v>-1.7000000000000001E-2</v>
      </c>
      <c r="B7">
        <v>-0.16400000000000001</v>
      </c>
      <c r="C7">
        <v>-4.8000000000000001E-2</v>
      </c>
      <c r="D7">
        <v>-0.21199999999999999</v>
      </c>
      <c r="E7">
        <v>6.6000000000000003E-2</v>
      </c>
      <c r="F7">
        <v>-0.22600000000000001</v>
      </c>
      <c r="G7">
        <v>3.1E-2</v>
      </c>
      <c r="H7">
        <v>-9.2999999999999999E-2</v>
      </c>
      <c r="I7">
        <v>-0.10100000000000001</v>
      </c>
      <c r="J7">
        <v>-0.153</v>
      </c>
      <c r="K7">
        <v>-0.08</v>
      </c>
      <c r="L7">
        <v>-6.3E-2</v>
      </c>
      <c r="M7">
        <v>-0.13400000000000001</v>
      </c>
      <c r="N7">
        <v>21.8</v>
      </c>
      <c r="O7">
        <v>3.2679999999999998</v>
      </c>
      <c r="P7">
        <v>62.51</v>
      </c>
      <c r="Q7">
        <v>-1.27</v>
      </c>
      <c r="R7">
        <v>182.22</v>
      </c>
      <c r="S7">
        <v>581.70000000000005</v>
      </c>
      <c r="T7">
        <v>268.86</v>
      </c>
      <c r="U7">
        <v>1.7</v>
      </c>
      <c r="V7">
        <f t="shared" si="0"/>
        <v>0.23044892137827391</v>
      </c>
    </row>
    <row r="8" spans="1:22" x14ac:dyDescent="0.25">
      <c r="A8">
        <v>-1.7999999999999999E-2</v>
      </c>
      <c r="B8">
        <v>-0.16400000000000001</v>
      </c>
      <c r="C8">
        <v>-4.8000000000000001E-2</v>
      </c>
      <c r="D8">
        <v>-0.21199999999999999</v>
      </c>
      <c r="E8">
        <v>6.6000000000000003E-2</v>
      </c>
      <c r="F8">
        <v>-0.22900000000000001</v>
      </c>
      <c r="G8">
        <v>3.6999999999999998E-2</v>
      </c>
      <c r="H8">
        <v>-0.156</v>
      </c>
      <c r="I8">
        <v>-3.9E-2</v>
      </c>
      <c r="J8">
        <v>-0.159</v>
      </c>
      <c r="K8">
        <v>-7.1999999999999995E-2</v>
      </c>
      <c r="L8">
        <v>-7.0999999999999994E-2</v>
      </c>
      <c r="M8">
        <v>-0.13200000000000001</v>
      </c>
      <c r="N8">
        <v>21.8</v>
      </c>
      <c r="O8">
        <v>3.2679999999999998</v>
      </c>
      <c r="P8">
        <v>62.51</v>
      </c>
      <c r="Q8">
        <v>-1.27</v>
      </c>
      <c r="R8">
        <v>182.22</v>
      </c>
      <c r="S8">
        <v>586.58000000000004</v>
      </c>
      <c r="T8">
        <v>282.13</v>
      </c>
      <c r="U8">
        <v>1.1000000000000001</v>
      </c>
      <c r="V8">
        <f t="shared" si="0"/>
        <v>4.1392685158225077E-2</v>
      </c>
    </row>
    <row r="9" spans="1:22" x14ac:dyDescent="0.25">
      <c r="A9">
        <v>-1.7000000000000001E-2</v>
      </c>
      <c r="B9">
        <v>-0.16400000000000001</v>
      </c>
      <c r="C9">
        <v>-4.8000000000000001E-2</v>
      </c>
      <c r="D9">
        <v>-0.21199999999999999</v>
      </c>
      <c r="E9">
        <v>6.6000000000000003E-2</v>
      </c>
      <c r="F9">
        <v>-0.22700000000000001</v>
      </c>
      <c r="G9">
        <v>2.7E-2</v>
      </c>
      <c r="H9">
        <v>-0.15</v>
      </c>
      <c r="I9">
        <v>-0.10299999999999999</v>
      </c>
      <c r="J9">
        <v>-9.5000000000000001E-2</v>
      </c>
      <c r="K9">
        <v>-7.6999999999999999E-2</v>
      </c>
      <c r="L9">
        <v>-6.3E-2</v>
      </c>
      <c r="M9">
        <v>-0.13400000000000001</v>
      </c>
      <c r="N9">
        <v>21.8</v>
      </c>
      <c r="O9">
        <v>3.032</v>
      </c>
      <c r="P9">
        <v>62.51</v>
      </c>
      <c r="Q9">
        <v>-1.27</v>
      </c>
      <c r="R9">
        <v>182.22</v>
      </c>
      <c r="S9">
        <v>585.72</v>
      </c>
      <c r="T9">
        <v>281.76</v>
      </c>
      <c r="U9">
        <v>3</v>
      </c>
      <c r="V9">
        <f t="shared" si="0"/>
        <v>0.47712125471966244</v>
      </c>
    </row>
    <row r="10" spans="1:22" x14ac:dyDescent="0.25">
      <c r="A10">
        <v>-0.02</v>
      </c>
      <c r="B10">
        <v>-0.16400000000000001</v>
      </c>
      <c r="C10">
        <v>-4.8000000000000001E-2</v>
      </c>
      <c r="D10">
        <v>-0.21199999999999999</v>
      </c>
      <c r="E10">
        <v>6.6000000000000003E-2</v>
      </c>
      <c r="F10">
        <v>-0.23</v>
      </c>
      <c r="G10">
        <v>0.03</v>
      </c>
      <c r="H10">
        <v>-0.161</v>
      </c>
      <c r="I10">
        <v>-9.7000000000000003E-2</v>
      </c>
      <c r="J10">
        <v>-0.159</v>
      </c>
      <c r="K10">
        <v>-1.2999999999999999E-2</v>
      </c>
      <c r="L10">
        <v>-6.9000000000000006E-2</v>
      </c>
      <c r="M10">
        <v>-0.13100000000000001</v>
      </c>
      <c r="N10">
        <v>21.8</v>
      </c>
      <c r="O10">
        <v>2.7749999999999999</v>
      </c>
      <c r="P10">
        <v>62.51</v>
      </c>
      <c r="Q10">
        <v>-1.27</v>
      </c>
      <c r="R10">
        <v>182.22</v>
      </c>
      <c r="S10">
        <v>575.51</v>
      </c>
      <c r="T10">
        <v>264.88</v>
      </c>
      <c r="U10">
        <v>1.2</v>
      </c>
      <c r="V10">
        <f t="shared" si="0"/>
        <v>7.9181246047624818E-2</v>
      </c>
    </row>
    <row r="11" spans="1:22" x14ac:dyDescent="0.25">
      <c r="A11">
        <v>-1.9E-2</v>
      </c>
      <c r="B11">
        <v>-0.16500000000000001</v>
      </c>
      <c r="C11">
        <v>-4.9000000000000002E-2</v>
      </c>
      <c r="D11">
        <v>-0.21099999999999999</v>
      </c>
      <c r="E11">
        <v>7.2999999999999995E-2</v>
      </c>
      <c r="F11">
        <v>-0.18099999999999999</v>
      </c>
      <c r="G11">
        <v>3.7999999999999999E-2</v>
      </c>
      <c r="H11">
        <v>-0.153</v>
      </c>
      <c r="I11">
        <v>-0.10299999999999999</v>
      </c>
      <c r="J11">
        <v>-0.157</v>
      </c>
      <c r="K11">
        <v>-7.6999999999999999E-2</v>
      </c>
      <c r="L11">
        <v>-6.6000000000000003E-2</v>
      </c>
      <c r="M11">
        <v>-0.13500000000000001</v>
      </c>
      <c r="N11">
        <v>25.47</v>
      </c>
      <c r="O11">
        <v>3.4569999999999999</v>
      </c>
      <c r="P11">
        <v>72.400000000000006</v>
      </c>
      <c r="Q11">
        <v>-0.36</v>
      </c>
      <c r="R11">
        <v>210.28</v>
      </c>
      <c r="S11">
        <v>680.56</v>
      </c>
      <c r="T11">
        <v>325.58999999999997</v>
      </c>
      <c r="U11">
        <v>8.1999999999999993</v>
      </c>
      <c r="V11">
        <f t="shared" si="0"/>
        <v>0.91381385238371671</v>
      </c>
    </row>
    <row r="12" spans="1:22" x14ac:dyDescent="0.25">
      <c r="A12">
        <v>-1.9E-2</v>
      </c>
      <c r="B12">
        <v>-0.16400000000000001</v>
      </c>
      <c r="C12">
        <v>-0.05</v>
      </c>
      <c r="D12">
        <v>-0.20799999999999999</v>
      </c>
      <c r="E12">
        <v>6.8000000000000005E-2</v>
      </c>
      <c r="F12">
        <v>-0.17699999999999999</v>
      </c>
      <c r="G12">
        <v>3.4000000000000002E-2</v>
      </c>
      <c r="H12">
        <v>-0.151</v>
      </c>
      <c r="I12">
        <v>-0.104</v>
      </c>
      <c r="J12">
        <v>-0.156</v>
      </c>
      <c r="K12">
        <v>-7.8E-2</v>
      </c>
      <c r="L12">
        <v>-6.5000000000000002E-2</v>
      </c>
      <c r="M12">
        <v>-0.13300000000000001</v>
      </c>
      <c r="N12">
        <v>27.3</v>
      </c>
      <c r="O12">
        <v>3.43</v>
      </c>
      <c r="P12">
        <v>77</v>
      </c>
      <c r="Q12">
        <v>0.03</v>
      </c>
      <c r="R12">
        <v>224.31</v>
      </c>
      <c r="S12">
        <v>725.16</v>
      </c>
      <c r="T12">
        <v>341.53</v>
      </c>
      <c r="U12">
        <v>9.1999999999999993</v>
      </c>
      <c r="V12">
        <f t="shared" si="0"/>
        <v>0.96378782734555524</v>
      </c>
    </row>
    <row r="13" spans="1:22" x14ac:dyDescent="0.25">
      <c r="A13">
        <v>-1.6E-2</v>
      </c>
      <c r="B13">
        <v>-0.16500000000000001</v>
      </c>
      <c r="C13">
        <v>1.0999999999999999E-2</v>
      </c>
      <c r="D13">
        <v>-0.14499999999999999</v>
      </c>
      <c r="E13">
        <v>7.8E-2</v>
      </c>
      <c r="F13">
        <v>-0.184</v>
      </c>
      <c r="G13">
        <v>3.5000000000000003E-2</v>
      </c>
      <c r="H13">
        <v>-0.154</v>
      </c>
      <c r="I13">
        <v>-0.104</v>
      </c>
      <c r="J13">
        <v>-0.157</v>
      </c>
      <c r="K13">
        <v>-7.8E-2</v>
      </c>
      <c r="L13">
        <v>-6.5000000000000002E-2</v>
      </c>
      <c r="M13">
        <v>-0.13800000000000001</v>
      </c>
      <c r="N13">
        <v>19.96</v>
      </c>
      <c r="O13">
        <v>3.0369999999999999</v>
      </c>
      <c r="P13">
        <v>58.23</v>
      </c>
      <c r="Q13">
        <v>-1.42</v>
      </c>
      <c r="R13">
        <v>168.2</v>
      </c>
      <c r="S13">
        <v>532.74</v>
      </c>
      <c r="T13">
        <v>238.67</v>
      </c>
      <c r="U13">
        <v>2</v>
      </c>
      <c r="V13">
        <f>LOG(U13)</f>
        <v>0.3010299956639812</v>
      </c>
    </row>
    <row r="14" spans="1:22" x14ac:dyDescent="0.25">
      <c r="A14">
        <v>-1.6E-2</v>
      </c>
      <c r="B14">
        <v>-0.16500000000000001</v>
      </c>
      <c r="C14">
        <v>1.0999999999999999E-2</v>
      </c>
      <c r="D14">
        <v>-0.14499999999999999</v>
      </c>
      <c r="E14">
        <v>7.8E-2</v>
      </c>
      <c r="F14">
        <v>-0.184</v>
      </c>
      <c r="G14">
        <v>3.5000000000000003E-2</v>
      </c>
      <c r="H14">
        <v>-0.154</v>
      </c>
      <c r="I14">
        <v>-0.104</v>
      </c>
      <c r="J14">
        <v>-0.157</v>
      </c>
      <c r="K14">
        <v>-7.8E-2</v>
      </c>
      <c r="L14">
        <v>-6.5000000000000002E-2</v>
      </c>
      <c r="M14">
        <v>-0.13800000000000001</v>
      </c>
      <c r="N14">
        <v>25.47</v>
      </c>
      <c r="O14">
        <v>3.2130000000000001</v>
      </c>
      <c r="P14">
        <v>73.19</v>
      </c>
      <c r="Q14">
        <v>-0.99</v>
      </c>
      <c r="R14">
        <v>210.28</v>
      </c>
      <c r="S14">
        <v>667.03</v>
      </c>
      <c r="T14">
        <v>333.81</v>
      </c>
      <c r="U14">
        <v>3.5</v>
      </c>
      <c r="V14">
        <f>LOG(U14)</f>
        <v>0.54406804435027567</v>
      </c>
    </row>
    <row r="15" spans="1:22" x14ac:dyDescent="0.25">
      <c r="A15">
        <v>-1.7999999999999999E-2</v>
      </c>
      <c r="B15">
        <v>-0.16400000000000001</v>
      </c>
      <c r="C15">
        <v>-4.9000000000000002E-2</v>
      </c>
      <c r="D15">
        <v>-0.215</v>
      </c>
      <c r="E15">
        <v>7.0999999999999994E-2</v>
      </c>
      <c r="F15">
        <v>-0.17</v>
      </c>
      <c r="G15">
        <v>4.1000000000000002E-2</v>
      </c>
      <c r="H15">
        <v>-0.14799999999999999</v>
      </c>
      <c r="I15">
        <v>-0.10299999999999999</v>
      </c>
      <c r="J15">
        <v>-0.156</v>
      </c>
      <c r="K15">
        <v>-7.8E-2</v>
      </c>
      <c r="L15">
        <v>-6.6000000000000003E-2</v>
      </c>
      <c r="M15">
        <v>-0.13100000000000001</v>
      </c>
      <c r="N15">
        <v>31.46</v>
      </c>
      <c r="O15">
        <v>3.3860000000000001</v>
      </c>
      <c r="P15">
        <v>91.88</v>
      </c>
      <c r="Q15">
        <v>-0.16</v>
      </c>
      <c r="R15">
        <v>258.32</v>
      </c>
      <c r="S15">
        <v>780.5</v>
      </c>
      <c r="T15">
        <v>333.99</v>
      </c>
      <c r="U15">
        <v>8.6999999999999993</v>
      </c>
      <c r="V15">
        <f>LOG(U15)</f>
        <v>0.93951925261861846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E0DC-4D93-4774-BDCC-71BB24849123}">
  <dimension ref="A2:AT136"/>
  <sheetViews>
    <sheetView topLeftCell="A47" zoomScale="59" zoomScaleNormal="100" workbookViewId="0">
      <selection activeCell="E93" sqref="E93:E100"/>
    </sheetView>
  </sheetViews>
  <sheetFormatPr defaultRowHeight="15" x14ac:dyDescent="0.25"/>
  <cols>
    <col min="3" max="3" width="9" customWidth="1"/>
  </cols>
  <sheetData>
    <row r="2" spans="1:46" x14ac:dyDescent="0.25">
      <c r="A2" t="s">
        <v>102</v>
      </c>
    </row>
    <row r="3" spans="1:46" ht="15.75" thickBot="1" x14ac:dyDescent="0.3">
      <c r="A3" s="21" t="s">
        <v>76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46" ht="15.75" thickBot="1" x14ac:dyDescent="0.3">
      <c r="A4" s="22" t="s">
        <v>77</v>
      </c>
      <c r="B4" s="22"/>
      <c r="C4" s="22"/>
      <c r="D4" s="22"/>
      <c r="E4" s="22" t="s">
        <v>22</v>
      </c>
      <c r="F4" s="22"/>
      <c r="G4" s="22" t="s">
        <v>9</v>
      </c>
      <c r="H4" s="22"/>
      <c r="I4" s="22" t="s">
        <v>10</v>
      </c>
      <c r="J4" s="22"/>
      <c r="K4" s="22" t="s">
        <v>11</v>
      </c>
      <c r="L4" s="22"/>
      <c r="M4" s="22" t="s">
        <v>12</v>
      </c>
      <c r="N4" s="22"/>
      <c r="O4" s="22" t="s">
        <v>13</v>
      </c>
      <c r="P4" s="22"/>
      <c r="Q4" s="22" t="s">
        <v>14</v>
      </c>
      <c r="R4" s="22"/>
      <c r="S4" s="22" t="s">
        <v>15</v>
      </c>
      <c r="T4" s="22"/>
      <c r="U4" s="22" t="s">
        <v>16</v>
      </c>
      <c r="V4" s="22"/>
      <c r="W4" s="22" t="s">
        <v>17</v>
      </c>
      <c r="X4" s="22"/>
      <c r="Y4" s="22" t="s">
        <v>18</v>
      </c>
      <c r="Z4" s="22"/>
      <c r="AA4" s="22" t="s">
        <v>19</v>
      </c>
      <c r="AB4" s="22"/>
      <c r="AC4" s="22" t="s">
        <v>20</v>
      </c>
      <c r="AD4" s="22"/>
      <c r="AE4" s="22" t="s">
        <v>21</v>
      </c>
      <c r="AF4" s="22"/>
      <c r="AG4" s="22" t="s">
        <v>0</v>
      </c>
      <c r="AH4" s="22"/>
      <c r="AI4" s="22" t="s">
        <v>1</v>
      </c>
      <c r="AJ4" s="22"/>
      <c r="AK4" s="22" t="s">
        <v>2</v>
      </c>
      <c r="AL4" s="22"/>
      <c r="AM4" s="22" t="s">
        <v>3</v>
      </c>
      <c r="AN4" s="22"/>
      <c r="AO4" s="22" t="s">
        <v>6</v>
      </c>
      <c r="AP4" s="22"/>
      <c r="AQ4" s="22" t="s">
        <v>4</v>
      </c>
      <c r="AR4" s="22"/>
      <c r="AS4" s="22" t="s">
        <v>5</v>
      </c>
      <c r="AT4" s="22"/>
    </row>
    <row r="5" spans="1:46" ht="30" x14ac:dyDescent="0.25">
      <c r="A5" s="4" t="s">
        <v>78</v>
      </c>
      <c r="B5" s="4"/>
      <c r="C5" s="4" t="s">
        <v>79</v>
      </c>
      <c r="D5" s="4"/>
      <c r="E5" s="5" t="s">
        <v>80</v>
      </c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5"/>
      <c r="AB5" s="4"/>
      <c r="AC5" s="5"/>
      <c r="AD5" s="4"/>
      <c r="AE5" s="5"/>
      <c r="AF5" s="4"/>
      <c r="AG5" s="5"/>
      <c r="AH5" s="4"/>
      <c r="AI5" s="5"/>
      <c r="AJ5" s="4"/>
      <c r="AK5" s="5"/>
      <c r="AL5" s="4"/>
      <c r="AM5" s="5"/>
      <c r="AN5" s="4"/>
      <c r="AO5" s="5"/>
      <c r="AP5" s="4"/>
      <c r="AQ5" s="5"/>
      <c r="AR5" s="4"/>
      <c r="AS5" s="5"/>
      <c r="AT5" s="4"/>
    </row>
    <row r="6" spans="1:46" x14ac:dyDescent="0.25">
      <c r="A6" s="4"/>
      <c r="B6" s="4"/>
      <c r="C6" s="4" t="s">
        <v>81</v>
      </c>
      <c r="D6" s="4"/>
      <c r="E6" s="5" t="s">
        <v>80</v>
      </c>
      <c r="F6" s="4"/>
      <c r="G6" s="5"/>
      <c r="H6" s="4"/>
      <c r="I6" s="5"/>
      <c r="J6" s="4"/>
      <c r="K6" s="5"/>
      <c r="L6" s="4"/>
      <c r="M6" s="5"/>
      <c r="N6" s="4"/>
      <c r="O6" s="5"/>
      <c r="P6" s="4"/>
      <c r="Q6" s="5"/>
      <c r="R6" s="4"/>
      <c r="S6" s="5"/>
      <c r="T6" s="4"/>
      <c r="U6" s="5"/>
      <c r="V6" s="4"/>
      <c r="W6" s="5"/>
      <c r="X6" s="4"/>
      <c r="Y6" s="5"/>
      <c r="Z6" s="4"/>
      <c r="AA6" s="5"/>
      <c r="AB6" s="4"/>
      <c r="AC6" s="5"/>
      <c r="AD6" s="4"/>
      <c r="AE6" s="5"/>
      <c r="AF6" s="4"/>
      <c r="AG6" s="5"/>
      <c r="AH6" s="4"/>
      <c r="AI6" s="5"/>
      <c r="AJ6" s="4"/>
      <c r="AK6" s="5"/>
      <c r="AL6" s="4"/>
      <c r="AM6" s="5"/>
      <c r="AN6" s="4"/>
      <c r="AO6" s="5"/>
      <c r="AP6" s="4"/>
      <c r="AQ6" s="5"/>
      <c r="AR6" s="4"/>
      <c r="AS6" s="5"/>
      <c r="AT6" s="4"/>
    </row>
    <row r="7" spans="1:46" ht="30" x14ac:dyDescent="0.25">
      <c r="A7" s="4" t="s">
        <v>82</v>
      </c>
      <c r="B7" s="4"/>
      <c r="C7" s="4" t="s">
        <v>79</v>
      </c>
      <c r="D7" s="4"/>
      <c r="E7" s="5">
        <v>-7.0999999999999994E-2</v>
      </c>
      <c r="F7" s="4"/>
      <c r="G7" s="5" t="s">
        <v>80</v>
      </c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</row>
    <row r="8" spans="1:46" x14ac:dyDescent="0.25">
      <c r="A8" s="4"/>
      <c r="B8" s="4"/>
      <c r="C8" s="4" t="s">
        <v>81</v>
      </c>
      <c r="D8" s="4"/>
      <c r="E8" s="5">
        <v>0.83599999999999997</v>
      </c>
      <c r="F8" s="4"/>
      <c r="G8" s="5" t="s">
        <v>80</v>
      </c>
      <c r="H8" s="4"/>
      <c r="I8" s="5"/>
      <c r="J8" s="4"/>
      <c r="K8" s="5"/>
      <c r="L8" s="4"/>
      <c r="M8" s="5"/>
      <c r="N8" s="4"/>
      <c r="O8" s="5"/>
      <c r="P8" s="4"/>
      <c r="Q8" s="5"/>
      <c r="R8" s="4"/>
      <c r="S8" s="5"/>
      <c r="T8" s="4"/>
      <c r="U8" s="5"/>
      <c r="V8" s="4"/>
      <c r="W8" s="5"/>
      <c r="X8" s="4"/>
      <c r="Y8" s="5"/>
      <c r="Z8" s="4"/>
      <c r="AA8" s="5"/>
      <c r="AB8" s="4"/>
      <c r="AC8" s="5"/>
      <c r="AD8" s="4"/>
      <c r="AE8" s="5"/>
      <c r="AF8" s="4"/>
      <c r="AG8" s="5"/>
      <c r="AH8" s="4"/>
      <c r="AI8" s="5"/>
      <c r="AJ8" s="4"/>
      <c r="AK8" s="5"/>
      <c r="AL8" s="4"/>
      <c r="AM8" s="5"/>
      <c r="AN8" s="4"/>
      <c r="AO8" s="5"/>
      <c r="AP8" s="4"/>
      <c r="AQ8" s="5"/>
      <c r="AR8" s="4"/>
      <c r="AS8" s="5"/>
      <c r="AT8" s="4"/>
    </row>
    <row r="9" spans="1:46" ht="30" x14ac:dyDescent="0.25">
      <c r="A9" s="4" t="s">
        <v>83</v>
      </c>
      <c r="B9" s="4"/>
      <c r="C9" s="4" t="s">
        <v>79</v>
      </c>
      <c r="D9" s="4"/>
      <c r="E9" s="5">
        <v>-0.27300000000000002</v>
      </c>
      <c r="F9" s="4"/>
      <c r="G9" s="5">
        <v>-0.80600000000000005</v>
      </c>
      <c r="H9" s="4"/>
      <c r="I9" s="5" t="s">
        <v>80</v>
      </c>
      <c r="J9" s="4"/>
      <c r="K9" s="5"/>
      <c r="L9" s="4"/>
      <c r="M9" s="5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  <c r="AB9" s="4"/>
      <c r="AC9" s="5"/>
      <c r="AD9" s="4"/>
      <c r="AE9" s="5"/>
      <c r="AF9" s="4"/>
      <c r="AG9" s="5"/>
      <c r="AH9" s="4"/>
      <c r="AI9" s="5"/>
      <c r="AJ9" s="4"/>
      <c r="AK9" s="5"/>
      <c r="AL9" s="4"/>
      <c r="AM9" s="5"/>
      <c r="AN9" s="4"/>
      <c r="AO9" s="5"/>
      <c r="AP9" s="4"/>
      <c r="AQ9" s="5"/>
      <c r="AR9" s="4"/>
      <c r="AS9" s="5"/>
      <c r="AT9" s="4"/>
    </row>
    <row r="10" spans="1:46" x14ac:dyDescent="0.25">
      <c r="A10" s="4"/>
      <c r="B10" s="4"/>
      <c r="C10" s="4" t="s">
        <v>81</v>
      </c>
      <c r="D10" s="4"/>
      <c r="E10" s="5">
        <v>0.41699999999999998</v>
      </c>
      <c r="F10" s="4"/>
      <c r="G10" s="5">
        <v>3.0000000000000001E-3</v>
      </c>
      <c r="H10" s="4"/>
      <c r="I10" s="5" t="s">
        <v>80</v>
      </c>
      <c r="J10" s="4"/>
      <c r="K10" s="5"/>
      <c r="L10" s="4"/>
      <c r="M10" s="5"/>
      <c r="N10" s="4"/>
      <c r="O10" s="5"/>
      <c r="P10" s="4"/>
      <c r="Q10" s="5"/>
      <c r="R10" s="4"/>
      <c r="S10" s="5"/>
      <c r="T10" s="4"/>
      <c r="U10" s="5"/>
      <c r="V10" s="4"/>
      <c r="W10" s="5"/>
      <c r="X10" s="4"/>
      <c r="Y10" s="5"/>
      <c r="Z10" s="4"/>
      <c r="AA10" s="5"/>
      <c r="AB10" s="4"/>
      <c r="AC10" s="5"/>
      <c r="AD10" s="4"/>
      <c r="AE10" s="5"/>
      <c r="AF10" s="4"/>
      <c r="AG10" s="5"/>
      <c r="AH10" s="4"/>
      <c r="AI10" s="5"/>
      <c r="AJ10" s="4"/>
      <c r="AK10" s="5"/>
      <c r="AL10" s="4"/>
      <c r="AM10" s="5"/>
      <c r="AN10" s="4"/>
      <c r="AO10" s="5"/>
      <c r="AP10" s="4"/>
      <c r="AQ10" s="5"/>
      <c r="AR10" s="4"/>
      <c r="AS10" s="5"/>
      <c r="AT10" s="4"/>
    </row>
    <row r="11" spans="1:46" ht="30" x14ac:dyDescent="0.25">
      <c r="A11" s="4" t="s">
        <v>84</v>
      </c>
      <c r="B11" s="4"/>
      <c r="C11" s="4" t="s">
        <v>79</v>
      </c>
      <c r="D11" s="4"/>
      <c r="E11" s="5">
        <v>-0.23599999999999999</v>
      </c>
      <c r="F11" s="4"/>
      <c r="G11" s="5">
        <v>0.63300000000000001</v>
      </c>
      <c r="H11" s="4"/>
      <c r="I11" s="5">
        <v>-0.27600000000000002</v>
      </c>
      <c r="J11" s="4"/>
      <c r="K11" s="5" t="s">
        <v>80</v>
      </c>
      <c r="L11" s="4"/>
      <c r="M11" s="5"/>
      <c r="N11" s="4"/>
      <c r="O11" s="5"/>
      <c r="P11" s="4"/>
      <c r="Q11" s="5"/>
      <c r="R11" s="4"/>
      <c r="S11" s="5"/>
      <c r="T11" s="4"/>
      <c r="U11" s="5"/>
      <c r="V11" s="4"/>
      <c r="W11" s="5"/>
      <c r="X11" s="4"/>
      <c r="Y11" s="5"/>
      <c r="Z11" s="4"/>
      <c r="AA11" s="5"/>
      <c r="AB11" s="4"/>
      <c r="AC11" s="5"/>
      <c r="AD11" s="4"/>
      <c r="AE11" s="5"/>
      <c r="AF11" s="4"/>
      <c r="AG11" s="5"/>
      <c r="AH11" s="4"/>
      <c r="AI11" s="5"/>
      <c r="AJ11" s="4"/>
      <c r="AK11" s="5"/>
      <c r="AL11" s="4"/>
      <c r="AM11" s="5"/>
      <c r="AN11" s="4"/>
      <c r="AO11" s="5"/>
      <c r="AP11" s="4"/>
      <c r="AQ11" s="5"/>
      <c r="AR11" s="4"/>
      <c r="AS11" s="5"/>
      <c r="AT11" s="4"/>
    </row>
    <row r="12" spans="1:46" x14ac:dyDescent="0.25">
      <c r="A12" s="4"/>
      <c r="B12" s="4"/>
      <c r="C12" s="4" t="s">
        <v>81</v>
      </c>
      <c r="D12" s="4"/>
      <c r="E12" s="5">
        <v>0.48499999999999999</v>
      </c>
      <c r="F12" s="4"/>
      <c r="G12" s="5">
        <v>3.6999999999999998E-2</v>
      </c>
      <c r="H12" s="4"/>
      <c r="I12" s="5">
        <v>0.41099999999999998</v>
      </c>
      <c r="J12" s="4"/>
      <c r="K12" s="5" t="s">
        <v>80</v>
      </c>
      <c r="L12" s="4"/>
      <c r="M12" s="5"/>
      <c r="N12" s="4"/>
      <c r="O12" s="5"/>
      <c r="P12" s="4"/>
      <c r="Q12" s="5"/>
      <c r="R12" s="4"/>
      <c r="S12" s="5"/>
      <c r="T12" s="4"/>
      <c r="U12" s="5"/>
      <c r="V12" s="4"/>
      <c r="W12" s="5"/>
      <c r="X12" s="4"/>
      <c r="Y12" s="5"/>
      <c r="Z12" s="4"/>
      <c r="AA12" s="5"/>
      <c r="AB12" s="4"/>
      <c r="AC12" s="5"/>
      <c r="AD12" s="4"/>
      <c r="AE12" s="5"/>
      <c r="AF12" s="4"/>
      <c r="AG12" s="5"/>
      <c r="AH12" s="4"/>
      <c r="AI12" s="5"/>
      <c r="AJ12" s="4"/>
      <c r="AK12" s="5"/>
      <c r="AL12" s="4"/>
      <c r="AM12" s="5"/>
      <c r="AN12" s="4"/>
      <c r="AO12" s="5"/>
      <c r="AP12" s="4"/>
      <c r="AQ12" s="5"/>
      <c r="AR12" s="4"/>
      <c r="AS12" s="5"/>
      <c r="AT12" s="4"/>
    </row>
    <row r="13" spans="1:46" ht="30" x14ac:dyDescent="0.25">
      <c r="A13" s="4" t="s">
        <v>85</v>
      </c>
      <c r="B13" s="4"/>
      <c r="C13" s="4" t="s">
        <v>79</v>
      </c>
      <c r="D13" s="4"/>
      <c r="E13" s="5">
        <v>-2.1000000000000001E-2</v>
      </c>
      <c r="F13" s="4"/>
      <c r="G13" s="5">
        <v>0.182</v>
      </c>
      <c r="H13" s="4"/>
      <c r="I13" s="5">
        <v>-0.28699999999999998</v>
      </c>
      <c r="J13" s="4"/>
      <c r="K13" s="5">
        <v>-0.3</v>
      </c>
      <c r="L13" s="4"/>
      <c r="M13" s="5" t="s">
        <v>80</v>
      </c>
      <c r="N13" s="4"/>
      <c r="O13" s="5"/>
      <c r="P13" s="4"/>
      <c r="Q13" s="5"/>
      <c r="R13" s="4"/>
      <c r="S13" s="5"/>
      <c r="T13" s="4"/>
      <c r="U13" s="5"/>
      <c r="V13" s="4"/>
      <c r="W13" s="5"/>
      <c r="X13" s="4"/>
      <c r="Y13" s="5"/>
      <c r="Z13" s="4"/>
      <c r="AA13" s="5"/>
      <c r="AB13" s="4"/>
      <c r="AC13" s="5"/>
      <c r="AD13" s="4"/>
      <c r="AE13" s="5"/>
      <c r="AF13" s="4"/>
      <c r="AG13" s="5"/>
      <c r="AH13" s="4"/>
      <c r="AI13" s="5"/>
      <c r="AJ13" s="4"/>
      <c r="AK13" s="5"/>
      <c r="AL13" s="4"/>
      <c r="AM13" s="5"/>
      <c r="AN13" s="4"/>
      <c r="AO13" s="5"/>
      <c r="AP13" s="4"/>
      <c r="AQ13" s="5"/>
      <c r="AR13" s="4"/>
      <c r="AS13" s="5"/>
      <c r="AT13" s="4"/>
    </row>
    <row r="14" spans="1:46" x14ac:dyDescent="0.25">
      <c r="A14" s="4"/>
      <c r="B14" s="4"/>
      <c r="C14" s="4" t="s">
        <v>81</v>
      </c>
      <c r="D14" s="4"/>
      <c r="E14" s="5">
        <v>0.95099999999999996</v>
      </c>
      <c r="F14" s="4"/>
      <c r="G14" s="5">
        <v>0.59299999999999997</v>
      </c>
      <c r="H14" s="4"/>
      <c r="I14" s="5">
        <v>0.39300000000000002</v>
      </c>
      <c r="J14" s="4"/>
      <c r="K14" s="5">
        <v>0.37</v>
      </c>
      <c r="L14" s="4"/>
      <c r="M14" s="5" t="s">
        <v>80</v>
      </c>
      <c r="N14" s="4"/>
      <c r="O14" s="5"/>
      <c r="P14" s="4"/>
      <c r="Q14" s="5"/>
      <c r="R14" s="4"/>
      <c r="S14" s="5"/>
      <c r="T14" s="4"/>
      <c r="U14" s="5"/>
      <c r="V14" s="4"/>
      <c r="W14" s="5"/>
      <c r="X14" s="4"/>
      <c r="Y14" s="5"/>
      <c r="Z14" s="4"/>
      <c r="AA14" s="5"/>
      <c r="AB14" s="4"/>
      <c r="AC14" s="5"/>
      <c r="AD14" s="4"/>
      <c r="AE14" s="5"/>
      <c r="AF14" s="4"/>
      <c r="AG14" s="5"/>
      <c r="AH14" s="4"/>
      <c r="AI14" s="5"/>
      <c r="AJ14" s="4"/>
      <c r="AK14" s="5"/>
      <c r="AL14" s="4"/>
      <c r="AM14" s="5"/>
      <c r="AN14" s="4"/>
      <c r="AO14" s="5"/>
      <c r="AP14" s="4"/>
      <c r="AQ14" s="5"/>
      <c r="AR14" s="4"/>
      <c r="AS14" s="5"/>
      <c r="AT14" s="4"/>
    </row>
    <row r="15" spans="1:46" ht="30" x14ac:dyDescent="0.25">
      <c r="A15" s="4" t="s">
        <v>86</v>
      </c>
      <c r="B15" s="4"/>
      <c r="C15" s="4" t="s">
        <v>79</v>
      </c>
      <c r="D15" s="4"/>
      <c r="E15" s="5">
        <v>-0.22</v>
      </c>
      <c r="F15" s="4"/>
      <c r="G15" s="5">
        <v>-0.48799999999999999</v>
      </c>
      <c r="H15" s="4"/>
      <c r="I15" s="5">
        <v>0.77900000000000003</v>
      </c>
      <c r="J15" s="4"/>
      <c r="K15" s="5">
        <v>0.20200000000000001</v>
      </c>
      <c r="L15" s="4"/>
      <c r="M15" s="5">
        <v>-0.72799999999999998</v>
      </c>
      <c r="N15" s="4"/>
      <c r="O15" s="5" t="s">
        <v>80</v>
      </c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</row>
    <row r="16" spans="1:46" x14ac:dyDescent="0.25">
      <c r="A16" s="4"/>
      <c r="B16" s="4"/>
      <c r="C16" s="4" t="s">
        <v>81</v>
      </c>
      <c r="D16" s="4"/>
      <c r="E16" s="5">
        <v>0.51600000000000001</v>
      </c>
      <c r="F16" s="4"/>
      <c r="G16" s="5">
        <v>0.128</v>
      </c>
      <c r="H16" s="4"/>
      <c r="I16" s="5">
        <v>5.0000000000000001E-3</v>
      </c>
      <c r="J16" s="4"/>
      <c r="K16" s="5">
        <v>0.55200000000000005</v>
      </c>
      <c r="L16" s="4"/>
      <c r="M16" s="5">
        <v>1.0999999999999999E-2</v>
      </c>
      <c r="N16" s="4"/>
      <c r="O16" s="5" t="s">
        <v>80</v>
      </c>
      <c r="P16" s="4"/>
      <c r="Q16" s="5"/>
      <c r="R16" s="4"/>
      <c r="S16" s="5"/>
      <c r="T16" s="4"/>
      <c r="U16" s="5"/>
      <c r="V16" s="4"/>
      <c r="W16" s="5"/>
      <c r="X16" s="4"/>
      <c r="Y16" s="5"/>
      <c r="Z16" s="4"/>
      <c r="AA16" s="5"/>
      <c r="AB16" s="4"/>
      <c r="AC16" s="5"/>
      <c r="AD16" s="4"/>
      <c r="AE16" s="5"/>
      <c r="AF16" s="4"/>
      <c r="AG16" s="5"/>
      <c r="AH16" s="4"/>
      <c r="AI16" s="5"/>
      <c r="AJ16" s="4"/>
      <c r="AK16" s="5"/>
      <c r="AL16" s="4"/>
      <c r="AM16" s="5"/>
      <c r="AN16" s="4"/>
      <c r="AO16" s="5"/>
      <c r="AP16" s="4"/>
      <c r="AQ16" s="5"/>
      <c r="AR16" s="4"/>
      <c r="AS16" s="5"/>
      <c r="AT16" s="4"/>
    </row>
    <row r="17" spans="1:46" ht="30" x14ac:dyDescent="0.25">
      <c r="A17" s="4" t="s">
        <v>87</v>
      </c>
      <c r="B17" s="4"/>
      <c r="C17" s="4" t="s">
        <v>79</v>
      </c>
      <c r="D17" s="4"/>
      <c r="E17" s="5">
        <v>0.45200000000000001</v>
      </c>
      <c r="F17" s="4"/>
      <c r="G17" s="5">
        <v>0.23599999999999999</v>
      </c>
      <c r="H17" s="4"/>
      <c r="I17" s="5">
        <v>-0.58199999999999996</v>
      </c>
      <c r="J17" s="4"/>
      <c r="K17" s="5">
        <v>-0.33100000000000002</v>
      </c>
      <c r="L17" s="4"/>
      <c r="M17" s="5">
        <v>0.39800000000000002</v>
      </c>
      <c r="N17" s="4"/>
      <c r="O17" s="5">
        <v>-0.56799999999999995</v>
      </c>
      <c r="P17" s="4"/>
      <c r="Q17" s="5" t="s">
        <v>80</v>
      </c>
      <c r="R17" s="4"/>
      <c r="S17" s="5"/>
      <c r="T17" s="4"/>
      <c r="U17" s="5"/>
      <c r="V17" s="4"/>
      <c r="W17" s="5"/>
      <c r="X17" s="4"/>
      <c r="Y17" s="5"/>
      <c r="Z17" s="4"/>
      <c r="AA17" s="5"/>
      <c r="AB17" s="4"/>
      <c r="AC17" s="5"/>
      <c r="AD17" s="4"/>
      <c r="AE17" s="5"/>
      <c r="AF17" s="4"/>
      <c r="AG17" s="5"/>
      <c r="AH17" s="4"/>
      <c r="AI17" s="5"/>
      <c r="AJ17" s="4"/>
      <c r="AK17" s="5"/>
      <c r="AL17" s="4"/>
      <c r="AM17" s="5"/>
      <c r="AN17" s="4"/>
      <c r="AO17" s="5"/>
      <c r="AP17" s="4"/>
      <c r="AQ17" s="5"/>
      <c r="AR17" s="4"/>
      <c r="AS17" s="5"/>
      <c r="AT17" s="4"/>
    </row>
    <row r="18" spans="1:46" x14ac:dyDescent="0.25">
      <c r="A18" s="4"/>
      <c r="B18" s="4"/>
      <c r="C18" s="4" t="s">
        <v>81</v>
      </c>
      <c r="D18" s="4"/>
      <c r="E18" s="5">
        <v>0.16300000000000001</v>
      </c>
      <c r="F18" s="4"/>
      <c r="G18" s="5">
        <v>0.48499999999999999</v>
      </c>
      <c r="H18" s="4"/>
      <c r="I18" s="5">
        <v>0.06</v>
      </c>
      <c r="J18" s="4"/>
      <c r="K18" s="5">
        <v>0.32</v>
      </c>
      <c r="L18" s="4"/>
      <c r="M18" s="5">
        <v>0.22600000000000001</v>
      </c>
      <c r="N18" s="4"/>
      <c r="O18" s="5">
        <v>6.8000000000000005E-2</v>
      </c>
      <c r="P18" s="4"/>
      <c r="Q18" s="5" t="s">
        <v>80</v>
      </c>
      <c r="R18" s="4"/>
      <c r="S18" s="5"/>
      <c r="T18" s="4"/>
      <c r="U18" s="5"/>
      <c r="V18" s="4"/>
      <c r="W18" s="5"/>
      <c r="X18" s="4"/>
      <c r="Y18" s="5"/>
      <c r="Z18" s="4"/>
      <c r="AA18" s="5"/>
      <c r="AB18" s="4"/>
      <c r="AC18" s="5"/>
      <c r="AD18" s="4"/>
      <c r="AE18" s="5"/>
      <c r="AF18" s="4"/>
      <c r="AG18" s="5"/>
      <c r="AH18" s="4"/>
      <c r="AI18" s="5"/>
      <c r="AJ18" s="4"/>
      <c r="AK18" s="5"/>
      <c r="AL18" s="4"/>
      <c r="AM18" s="5"/>
      <c r="AN18" s="4"/>
      <c r="AO18" s="5"/>
      <c r="AP18" s="4"/>
      <c r="AQ18" s="5"/>
      <c r="AR18" s="4"/>
      <c r="AS18" s="5"/>
      <c r="AT18" s="4"/>
    </row>
    <row r="19" spans="1:46" ht="30" x14ac:dyDescent="0.25">
      <c r="A19" s="4" t="s">
        <v>88</v>
      </c>
      <c r="B19" s="4"/>
      <c r="C19" s="4" t="s">
        <v>79</v>
      </c>
      <c r="D19" s="4"/>
      <c r="E19" s="5">
        <v>-0.26700000000000002</v>
      </c>
      <c r="F19" s="4"/>
      <c r="G19" s="5">
        <v>-0.58299999999999996</v>
      </c>
      <c r="H19" s="4"/>
      <c r="I19" s="5">
        <v>0.85499999999999998</v>
      </c>
      <c r="J19" s="4"/>
      <c r="K19" s="5">
        <v>0.06</v>
      </c>
      <c r="L19" s="4"/>
      <c r="M19" s="5">
        <v>-0.64300000000000002</v>
      </c>
      <c r="N19" s="4"/>
      <c r="O19" s="5">
        <v>0.97499999999999998</v>
      </c>
      <c r="P19" s="4"/>
      <c r="Q19" s="5">
        <v>-0.55400000000000005</v>
      </c>
      <c r="R19" s="4"/>
      <c r="S19" s="5" t="s">
        <v>80</v>
      </c>
      <c r="T19" s="4"/>
      <c r="U19" s="5"/>
      <c r="V19" s="4"/>
      <c r="W19" s="5"/>
      <c r="X19" s="4"/>
      <c r="Y19" s="5"/>
      <c r="Z19" s="4"/>
      <c r="AA19" s="5"/>
      <c r="AB19" s="4"/>
      <c r="AC19" s="5"/>
      <c r="AD19" s="4"/>
      <c r="AE19" s="5"/>
      <c r="AF19" s="4"/>
      <c r="AG19" s="5"/>
      <c r="AH19" s="4"/>
      <c r="AI19" s="5"/>
      <c r="AJ19" s="4"/>
      <c r="AK19" s="5"/>
      <c r="AL19" s="4"/>
      <c r="AM19" s="5"/>
      <c r="AN19" s="4"/>
      <c r="AO19" s="5"/>
      <c r="AP19" s="4"/>
      <c r="AQ19" s="5"/>
      <c r="AR19" s="4"/>
      <c r="AS19" s="5"/>
      <c r="AT19" s="4"/>
    </row>
    <row r="20" spans="1:46" x14ac:dyDescent="0.25">
      <c r="A20" s="4"/>
      <c r="B20" s="4"/>
      <c r="C20" s="4" t="s">
        <v>81</v>
      </c>
      <c r="D20" s="4"/>
      <c r="E20" s="5">
        <v>0.42699999999999999</v>
      </c>
      <c r="F20" s="4"/>
      <c r="G20" s="5">
        <v>0.06</v>
      </c>
      <c r="H20" s="4"/>
      <c r="I20" s="5" t="s">
        <v>63</v>
      </c>
      <c r="J20" s="4"/>
      <c r="K20" s="5">
        <v>0.86099999999999999</v>
      </c>
      <c r="L20" s="4"/>
      <c r="M20" s="5">
        <v>3.3000000000000002E-2</v>
      </c>
      <c r="N20" s="4"/>
      <c r="O20" s="5" t="s">
        <v>63</v>
      </c>
      <c r="P20" s="4"/>
      <c r="Q20" s="5">
        <v>7.6999999999999999E-2</v>
      </c>
      <c r="R20" s="4"/>
      <c r="S20" s="5" t="s">
        <v>80</v>
      </c>
      <c r="T20" s="4"/>
      <c r="U20" s="5"/>
      <c r="V20" s="4"/>
      <c r="W20" s="5"/>
      <c r="X20" s="4"/>
      <c r="Y20" s="5"/>
      <c r="Z20" s="4"/>
      <c r="AA20" s="5"/>
      <c r="AB20" s="4"/>
      <c r="AC20" s="5"/>
      <c r="AD20" s="4"/>
      <c r="AE20" s="5"/>
      <c r="AF20" s="4"/>
      <c r="AG20" s="5"/>
      <c r="AH20" s="4"/>
      <c r="AI20" s="5"/>
      <c r="AJ20" s="4"/>
      <c r="AK20" s="5"/>
      <c r="AL20" s="4"/>
      <c r="AM20" s="5"/>
      <c r="AN20" s="4"/>
      <c r="AO20" s="5"/>
      <c r="AP20" s="4"/>
      <c r="AQ20" s="5"/>
      <c r="AR20" s="4"/>
      <c r="AS20" s="5"/>
      <c r="AT20" s="4"/>
    </row>
    <row r="21" spans="1:46" ht="30" x14ac:dyDescent="0.25">
      <c r="A21" s="4" t="s">
        <v>89</v>
      </c>
      <c r="B21" s="4"/>
      <c r="C21" s="4" t="s">
        <v>79</v>
      </c>
      <c r="D21" s="4"/>
      <c r="E21" s="5">
        <v>0.214</v>
      </c>
      <c r="F21" s="4"/>
      <c r="G21" s="5">
        <v>0.254</v>
      </c>
      <c r="H21" s="4"/>
      <c r="I21" s="5">
        <v>-0.46500000000000002</v>
      </c>
      <c r="J21" s="4"/>
      <c r="K21" s="5">
        <v>-0.20200000000000001</v>
      </c>
      <c r="L21" s="4"/>
      <c r="M21" s="5">
        <v>0.30299999999999999</v>
      </c>
      <c r="N21" s="4"/>
      <c r="O21" s="5">
        <v>-0.58599999999999997</v>
      </c>
      <c r="P21" s="4"/>
      <c r="Q21" s="5">
        <v>0.314</v>
      </c>
      <c r="R21" s="4"/>
      <c r="S21" s="5">
        <v>-0.58099999999999996</v>
      </c>
      <c r="T21" s="4"/>
      <c r="U21" s="5" t="s">
        <v>80</v>
      </c>
      <c r="V21" s="4"/>
      <c r="W21" s="5"/>
      <c r="X21" s="4"/>
      <c r="Y21" s="5"/>
      <c r="Z21" s="4"/>
      <c r="AA21" s="5"/>
      <c r="AB21" s="4"/>
      <c r="AC21" s="5"/>
      <c r="AD21" s="4"/>
      <c r="AE21" s="5"/>
      <c r="AF21" s="4"/>
      <c r="AG21" s="5"/>
      <c r="AH21" s="4"/>
      <c r="AI21" s="5"/>
      <c r="AJ21" s="4"/>
      <c r="AK21" s="5"/>
      <c r="AL21" s="4"/>
      <c r="AM21" s="5"/>
      <c r="AN21" s="4"/>
      <c r="AO21" s="5"/>
      <c r="AP21" s="4"/>
      <c r="AQ21" s="5"/>
      <c r="AR21" s="4"/>
      <c r="AS21" s="5"/>
      <c r="AT21" s="4"/>
    </row>
    <row r="22" spans="1:46" x14ac:dyDescent="0.25">
      <c r="A22" s="4"/>
      <c r="B22" s="4"/>
      <c r="C22" s="4" t="s">
        <v>81</v>
      </c>
      <c r="D22" s="4"/>
      <c r="E22" s="5">
        <v>0.52700000000000002</v>
      </c>
      <c r="F22" s="4"/>
      <c r="G22" s="5">
        <v>0.45200000000000001</v>
      </c>
      <c r="H22" s="4"/>
      <c r="I22" s="5">
        <v>0.14899999999999999</v>
      </c>
      <c r="J22" s="4"/>
      <c r="K22" s="5">
        <v>0.55200000000000005</v>
      </c>
      <c r="L22" s="4"/>
      <c r="M22" s="5">
        <v>0.36399999999999999</v>
      </c>
      <c r="N22" s="4"/>
      <c r="O22" s="5">
        <v>5.8000000000000003E-2</v>
      </c>
      <c r="P22" s="4"/>
      <c r="Q22" s="5">
        <v>0.34799999999999998</v>
      </c>
      <c r="R22" s="4"/>
      <c r="S22" s="5">
        <v>6.0999999999999999E-2</v>
      </c>
      <c r="T22" s="4"/>
      <c r="U22" s="5" t="s">
        <v>80</v>
      </c>
      <c r="V22" s="4"/>
      <c r="W22" s="5"/>
      <c r="X22" s="4"/>
      <c r="Y22" s="5"/>
      <c r="Z22" s="4"/>
      <c r="AA22" s="5"/>
      <c r="AB22" s="4"/>
      <c r="AC22" s="5"/>
      <c r="AD22" s="4"/>
      <c r="AE22" s="5"/>
      <c r="AF22" s="4"/>
      <c r="AG22" s="5"/>
      <c r="AH22" s="4"/>
      <c r="AI22" s="5"/>
      <c r="AJ22" s="4"/>
      <c r="AK22" s="5"/>
      <c r="AL22" s="4"/>
      <c r="AM22" s="5"/>
      <c r="AN22" s="4"/>
      <c r="AO22" s="5"/>
      <c r="AP22" s="4"/>
      <c r="AQ22" s="5"/>
      <c r="AR22" s="4"/>
      <c r="AS22" s="5"/>
      <c r="AT22" s="4"/>
    </row>
    <row r="23" spans="1:46" ht="30" x14ac:dyDescent="0.25">
      <c r="A23" s="4" t="s">
        <v>90</v>
      </c>
      <c r="B23" s="4"/>
      <c r="C23" s="4" t="s">
        <v>79</v>
      </c>
      <c r="D23" s="4"/>
      <c r="E23" s="5">
        <v>8.4000000000000005E-2</v>
      </c>
      <c r="F23" s="4"/>
      <c r="G23" s="5">
        <v>-0.75600000000000001</v>
      </c>
      <c r="H23" s="4"/>
      <c r="I23" s="5">
        <v>0.433</v>
      </c>
      <c r="J23" s="4"/>
      <c r="K23" s="5">
        <v>-0.65500000000000003</v>
      </c>
      <c r="L23" s="4"/>
      <c r="M23" s="5">
        <v>-3.2000000000000001E-2</v>
      </c>
      <c r="N23" s="4"/>
      <c r="O23" s="5">
        <v>8.7999999999999995E-2</v>
      </c>
      <c r="P23" s="4"/>
      <c r="Q23" s="5">
        <v>-0.11899999999999999</v>
      </c>
      <c r="R23" s="4"/>
      <c r="S23" s="5">
        <v>0.245</v>
      </c>
      <c r="T23" s="4"/>
      <c r="U23" s="5">
        <v>-9.7000000000000003E-2</v>
      </c>
      <c r="V23" s="4"/>
      <c r="W23" s="5" t="s">
        <v>80</v>
      </c>
      <c r="X23" s="4"/>
      <c r="Y23" s="5"/>
      <c r="Z23" s="4"/>
      <c r="AA23" s="5"/>
      <c r="AB23" s="4"/>
      <c r="AC23" s="5"/>
      <c r="AD23" s="4"/>
      <c r="AE23" s="5"/>
      <c r="AF23" s="4"/>
      <c r="AG23" s="5"/>
      <c r="AH23" s="4"/>
      <c r="AI23" s="5"/>
      <c r="AJ23" s="4"/>
      <c r="AK23" s="5"/>
      <c r="AL23" s="4"/>
      <c r="AM23" s="5"/>
      <c r="AN23" s="4"/>
      <c r="AO23" s="5"/>
      <c r="AP23" s="4"/>
      <c r="AQ23" s="5"/>
      <c r="AR23" s="4"/>
      <c r="AS23" s="5"/>
      <c r="AT23" s="4"/>
    </row>
    <row r="24" spans="1:46" x14ac:dyDescent="0.25">
      <c r="A24" s="4"/>
      <c r="B24" s="4"/>
      <c r="C24" s="4" t="s">
        <v>81</v>
      </c>
      <c r="D24" s="4"/>
      <c r="E24" s="5">
        <v>0.80600000000000005</v>
      </c>
      <c r="F24" s="4"/>
      <c r="G24" s="5">
        <v>7.0000000000000001E-3</v>
      </c>
      <c r="H24" s="4"/>
      <c r="I24" s="5">
        <v>0.183</v>
      </c>
      <c r="J24" s="4"/>
      <c r="K24" s="5">
        <v>2.9000000000000001E-2</v>
      </c>
      <c r="L24" s="4"/>
      <c r="M24" s="5">
        <v>0.92600000000000005</v>
      </c>
      <c r="N24" s="4"/>
      <c r="O24" s="5">
        <v>0.79700000000000004</v>
      </c>
      <c r="P24" s="4"/>
      <c r="Q24" s="5">
        <v>0.72799999999999998</v>
      </c>
      <c r="R24" s="4"/>
      <c r="S24" s="5">
        <v>0.46800000000000003</v>
      </c>
      <c r="T24" s="4"/>
      <c r="U24" s="5">
        <v>0.77700000000000002</v>
      </c>
      <c r="V24" s="4"/>
      <c r="W24" s="5" t="s">
        <v>80</v>
      </c>
      <c r="X24" s="4"/>
      <c r="Y24" s="5"/>
      <c r="Z24" s="4"/>
      <c r="AA24" s="5"/>
      <c r="AB24" s="4"/>
      <c r="AC24" s="5"/>
      <c r="AD24" s="4"/>
      <c r="AE24" s="5"/>
      <c r="AF24" s="4"/>
      <c r="AG24" s="5"/>
      <c r="AH24" s="4"/>
      <c r="AI24" s="5"/>
      <c r="AJ24" s="4"/>
      <c r="AK24" s="5"/>
      <c r="AL24" s="4"/>
      <c r="AM24" s="5"/>
      <c r="AN24" s="4"/>
      <c r="AO24" s="5"/>
      <c r="AP24" s="4"/>
      <c r="AQ24" s="5"/>
      <c r="AR24" s="4"/>
      <c r="AS24" s="5"/>
      <c r="AT24" s="4"/>
    </row>
    <row r="25" spans="1:46" ht="30" x14ac:dyDescent="0.25">
      <c r="A25" s="4" t="s">
        <v>91</v>
      </c>
      <c r="B25" s="4"/>
      <c r="C25" s="4" t="s">
        <v>79</v>
      </c>
      <c r="D25" s="4"/>
      <c r="E25" s="5">
        <v>0.214</v>
      </c>
      <c r="F25" s="4"/>
      <c r="G25" s="5">
        <v>-6.4000000000000001E-2</v>
      </c>
      <c r="H25" s="4"/>
      <c r="I25" s="5">
        <v>1.2E-2</v>
      </c>
      <c r="J25" s="4"/>
      <c r="K25" s="5">
        <v>-0.158</v>
      </c>
      <c r="L25" s="4"/>
      <c r="M25" s="5">
        <v>-6.2E-2</v>
      </c>
      <c r="N25" s="4"/>
      <c r="O25" s="5">
        <v>-7.8E-2</v>
      </c>
      <c r="P25" s="4"/>
      <c r="Q25" s="5">
        <v>-0.126</v>
      </c>
      <c r="R25" s="4"/>
      <c r="S25" s="5">
        <v>-0.156</v>
      </c>
      <c r="T25" s="4"/>
      <c r="U25" s="5">
        <v>4.4999999999999998E-2</v>
      </c>
      <c r="V25" s="4"/>
      <c r="W25" s="5">
        <v>-0.02</v>
      </c>
      <c r="X25" s="4"/>
      <c r="Y25" s="5" t="s">
        <v>80</v>
      </c>
      <c r="Z25" s="4"/>
      <c r="AA25" s="5"/>
      <c r="AB25" s="4"/>
      <c r="AC25" s="5"/>
      <c r="AD25" s="4"/>
      <c r="AE25" s="5"/>
      <c r="AF25" s="4"/>
      <c r="AG25" s="5"/>
      <c r="AH25" s="4"/>
      <c r="AI25" s="5"/>
      <c r="AJ25" s="4"/>
      <c r="AK25" s="5"/>
      <c r="AL25" s="4"/>
      <c r="AM25" s="5"/>
      <c r="AN25" s="4"/>
      <c r="AO25" s="5"/>
      <c r="AP25" s="4"/>
      <c r="AQ25" s="5"/>
      <c r="AR25" s="4"/>
      <c r="AS25" s="5"/>
      <c r="AT25" s="4"/>
    </row>
    <row r="26" spans="1:46" x14ac:dyDescent="0.25">
      <c r="A26" s="4"/>
      <c r="B26" s="4"/>
      <c r="C26" s="4" t="s">
        <v>81</v>
      </c>
      <c r="D26" s="4"/>
      <c r="E26" s="5">
        <v>0.52700000000000002</v>
      </c>
      <c r="F26" s="4"/>
      <c r="G26" s="5">
        <v>0.85199999999999998</v>
      </c>
      <c r="H26" s="4"/>
      <c r="I26" s="5">
        <v>0.97199999999999998</v>
      </c>
      <c r="J26" s="4"/>
      <c r="K26" s="5">
        <v>0.64400000000000002</v>
      </c>
      <c r="L26" s="4"/>
      <c r="M26" s="5">
        <v>0.85699999999999998</v>
      </c>
      <c r="N26" s="4"/>
      <c r="O26" s="5">
        <v>0.82</v>
      </c>
      <c r="P26" s="4"/>
      <c r="Q26" s="5">
        <v>0.71199999999999997</v>
      </c>
      <c r="R26" s="4"/>
      <c r="S26" s="5">
        <v>0.64700000000000002</v>
      </c>
      <c r="T26" s="4"/>
      <c r="U26" s="5">
        <v>0.89400000000000002</v>
      </c>
      <c r="V26" s="4"/>
      <c r="W26" s="5">
        <v>0.95299999999999996</v>
      </c>
      <c r="X26" s="4"/>
      <c r="Y26" s="5" t="s">
        <v>80</v>
      </c>
      <c r="Z26" s="4"/>
      <c r="AA26" s="5"/>
      <c r="AB26" s="4"/>
      <c r="AC26" s="5"/>
      <c r="AD26" s="4"/>
      <c r="AE26" s="5"/>
      <c r="AF26" s="4"/>
      <c r="AG26" s="5"/>
      <c r="AH26" s="4"/>
      <c r="AI26" s="5"/>
      <c r="AJ26" s="4"/>
      <c r="AK26" s="5"/>
      <c r="AL26" s="4"/>
      <c r="AM26" s="5"/>
      <c r="AN26" s="4"/>
      <c r="AO26" s="5"/>
      <c r="AP26" s="4"/>
      <c r="AQ26" s="5"/>
      <c r="AR26" s="4"/>
      <c r="AS26" s="5"/>
      <c r="AT26" s="4"/>
    </row>
    <row r="27" spans="1:46" ht="30" x14ac:dyDescent="0.25">
      <c r="A27" s="4" t="s">
        <v>92</v>
      </c>
      <c r="B27" s="4"/>
      <c r="C27" s="4" t="s">
        <v>79</v>
      </c>
      <c r="D27" s="4"/>
      <c r="E27" s="5">
        <v>-0.17299999999999999</v>
      </c>
      <c r="F27" s="4"/>
      <c r="G27" s="5">
        <v>-0.375</v>
      </c>
      <c r="H27" s="4"/>
      <c r="I27" s="5">
        <v>0.38600000000000001</v>
      </c>
      <c r="J27" s="4"/>
      <c r="K27" s="5">
        <v>-0.161</v>
      </c>
      <c r="L27" s="4"/>
      <c r="M27" s="5">
        <v>-0.29699999999999999</v>
      </c>
      <c r="N27" s="4"/>
      <c r="O27" s="5">
        <v>0.307</v>
      </c>
      <c r="P27" s="4"/>
      <c r="Q27" s="5">
        <v>-0.42399999999999999</v>
      </c>
      <c r="R27" s="4"/>
      <c r="S27" s="5">
        <v>0.316</v>
      </c>
      <c r="T27" s="4"/>
      <c r="U27" s="5">
        <v>-0.42299999999999999</v>
      </c>
      <c r="V27" s="4"/>
      <c r="W27" s="5">
        <v>0.223</v>
      </c>
      <c r="X27" s="4"/>
      <c r="Y27" s="5">
        <v>-0.14699999999999999</v>
      </c>
      <c r="Z27" s="4"/>
      <c r="AA27" s="5" t="s">
        <v>80</v>
      </c>
      <c r="AB27" s="4"/>
      <c r="AC27" s="5"/>
      <c r="AD27" s="4"/>
      <c r="AE27" s="5"/>
      <c r="AF27" s="4"/>
      <c r="AG27" s="5"/>
      <c r="AH27" s="4"/>
      <c r="AI27" s="5"/>
      <c r="AJ27" s="4"/>
      <c r="AK27" s="5"/>
      <c r="AL27" s="4"/>
      <c r="AM27" s="5"/>
      <c r="AN27" s="4"/>
      <c r="AO27" s="5"/>
      <c r="AP27" s="4"/>
      <c r="AQ27" s="5"/>
      <c r="AR27" s="4"/>
      <c r="AS27" s="5"/>
      <c r="AT27" s="4"/>
    </row>
    <row r="28" spans="1:46" x14ac:dyDescent="0.25">
      <c r="A28" s="4"/>
      <c r="B28" s="4"/>
      <c r="C28" s="4" t="s">
        <v>81</v>
      </c>
      <c r="D28" s="4"/>
      <c r="E28" s="5">
        <v>0.61</v>
      </c>
      <c r="F28" s="4"/>
      <c r="G28" s="5">
        <v>0.25600000000000001</v>
      </c>
      <c r="H28" s="4"/>
      <c r="I28" s="5">
        <v>0.24099999999999999</v>
      </c>
      <c r="J28" s="4"/>
      <c r="K28" s="5">
        <v>0.63600000000000001</v>
      </c>
      <c r="L28" s="4"/>
      <c r="M28" s="5">
        <v>0.375</v>
      </c>
      <c r="N28" s="4"/>
      <c r="O28" s="5">
        <v>0.35899999999999999</v>
      </c>
      <c r="P28" s="4"/>
      <c r="Q28" s="5">
        <v>0.19400000000000001</v>
      </c>
      <c r="R28" s="4"/>
      <c r="S28" s="5">
        <v>0.34399999999999997</v>
      </c>
      <c r="T28" s="4"/>
      <c r="U28" s="5">
        <v>0.19500000000000001</v>
      </c>
      <c r="V28" s="4"/>
      <c r="W28" s="5">
        <v>0.51</v>
      </c>
      <c r="X28" s="4"/>
      <c r="Y28" s="5">
        <v>0.66600000000000004</v>
      </c>
      <c r="Z28" s="4"/>
      <c r="AA28" s="5" t="s">
        <v>80</v>
      </c>
      <c r="AB28" s="4"/>
      <c r="AC28" s="5"/>
      <c r="AD28" s="4"/>
      <c r="AE28" s="5"/>
      <c r="AF28" s="4"/>
      <c r="AG28" s="5"/>
      <c r="AH28" s="4"/>
      <c r="AI28" s="5"/>
      <c r="AJ28" s="4"/>
      <c r="AK28" s="5"/>
      <c r="AL28" s="4"/>
      <c r="AM28" s="5"/>
      <c r="AN28" s="4"/>
      <c r="AO28" s="5"/>
      <c r="AP28" s="4"/>
      <c r="AQ28" s="5"/>
      <c r="AR28" s="4"/>
      <c r="AS28" s="5"/>
      <c r="AT28" s="4"/>
    </row>
    <row r="29" spans="1:46" ht="30" x14ac:dyDescent="0.25">
      <c r="A29" s="4" t="s">
        <v>93</v>
      </c>
      <c r="B29" s="4"/>
      <c r="C29" s="4" t="s">
        <v>79</v>
      </c>
      <c r="D29" s="4"/>
      <c r="E29" s="5">
        <v>0.27600000000000002</v>
      </c>
      <c r="F29" s="4"/>
      <c r="G29" s="5">
        <v>0.59499999999999997</v>
      </c>
      <c r="H29" s="4"/>
      <c r="I29" s="5">
        <v>-0.89300000000000002</v>
      </c>
      <c r="J29" s="4"/>
      <c r="K29" s="5">
        <v>-7.9000000000000001E-2</v>
      </c>
      <c r="L29" s="4"/>
      <c r="M29" s="5">
        <v>0.63200000000000001</v>
      </c>
      <c r="N29" s="4"/>
      <c r="O29" s="5">
        <v>-0.96599999999999997</v>
      </c>
      <c r="P29" s="4"/>
      <c r="Q29" s="5">
        <v>0.68100000000000005</v>
      </c>
      <c r="R29" s="4"/>
      <c r="S29" s="5">
        <v>-0.97799999999999998</v>
      </c>
      <c r="T29" s="4"/>
      <c r="U29" s="5">
        <v>0.58199999999999996</v>
      </c>
      <c r="V29" s="4"/>
      <c r="W29" s="5">
        <v>-0.22600000000000001</v>
      </c>
      <c r="X29" s="4"/>
      <c r="Y29" s="5">
        <v>4.8000000000000001E-2</v>
      </c>
      <c r="Z29" s="4"/>
      <c r="AA29" s="5">
        <v>-0.40200000000000002</v>
      </c>
      <c r="AB29" s="4"/>
      <c r="AC29" s="5" t="s">
        <v>80</v>
      </c>
      <c r="AD29" s="4"/>
      <c r="AE29" s="5"/>
      <c r="AF29" s="4"/>
      <c r="AG29" s="5"/>
      <c r="AH29" s="4"/>
      <c r="AI29" s="5"/>
      <c r="AJ29" s="4"/>
      <c r="AK29" s="5"/>
      <c r="AL29" s="4"/>
      <c r="AM29" s="5"/>
      <c r="AN29" s="4"/>
      <c r="AO29" s="5"/>
      <c r="AP29" s="4"/>
      <c r="AQ29" s="5"/>
      <c r="AR29" s="4"/>
      <c r="AS29" s="5"/>
      <c r="AT29" s="4"/>
    </row>
    <row r="30" spans="1:46" x14ac:dyDescent="0.25">
      <c r="A30" s="4"/>
      <c r="B30" s="4"/>
      <c r="C30" s="4" t="s">
        <v>81</v>
      </c>
      <c r="D30" s="4"/>
      <c r="E30" s="5">
        <v>0.41099999999999998</v>
      </c>
      <c r="F30" s="4"/>
      <c r="G30" s="5">
        <v>5.2999999999999999E-2</v>
      </c>
      <c r="H30" s="4"/>
      <c r="I30" s="5" t="s">
        <v>63</v>
      </c>
      <c r="J30" s="4"/>
      <c r="K30" s="5">
        <v>0.81799999999999995</v>
      </c>
      <c r="L30" s="4"/>
      <c r="M30" s="5">
        <v>3.6999999999999998E-2</v>
      </c>
      <c r="N30" s="4"/>
      <c r="O30" s="5" t="s">
        <v>63</v>
      </c>
      <c r="P30" s="4"/>
      <c r="Q30" s="5">
        <v>2.1000000000000001E-2</v>
      </c>
      <c r="R30" s="4"/>
      <c r="S30" s="5" t="s">
        <v>63</v>
      </c>
      <c r="T30" s="4"/>
      <c r="U30" s="5">
        <v>0.06</v>
      </c>
      <c r="V30" s="4"/>
      <c r="W30" s="5">
        <v>0.504</v>
      </c>
      <c r="X30" s="4"/>
      <c r="Y30" s="5">
        <v>0.88800000000000001</v>
      </c>
      <c r="Z30" s="4"/>
      <c r="AA30" s="5">
        <v>0.22</v>
      </c>
      <c r="AB30" s="4"/>
      <c r="AC30" s="5" t="s">
        <v>80</v>
      </c>
      <c r="AD30" s="4"/>
      <c r="AE30" s="5"/>
      <c r="AF30" s="4"/>
      <c r="AG30" s="5"/>
      <c r="AH30" s="4"/>
      <c r="AI30" s="5"/>
      <c r="AJ30" s="4"/>
      <c r="AK30" s="5"/>
      <c r="AL30" s="4"/>
      <c r="AM30" s="5"/>
      <c r="AN30" s="4"/>
      <c r="AO30" s="5"/>
      <c r="AP30" s="4"/>
      <c r="AQ30" s="5"/>
      <c r="AR30" s="4"/>
      <c r="AS30" s="5"/>
      <c r="AT30" s="4"/>
    </row>
    <row r="31" spans="1:46" ht="30" x14ac:dyDescent="0.25">
      <c r="A31" s="4" t="s">
        <v>94</v>
      </c>
      <c r="B31" s="4"/>
      <c r="C31" s="4" t="s">
        <v>79</v>
      </c>
      <c r="D31" s="4"/>
      <c r="E31" s="5">
        <v>-0.29699999999999999</v>
      </c>
      <c r="F31" s="4"/>
      <c r="G31" s="5">
        <v>-0.66100000000000003</v>
      </c>
      <c r="H31" s="4"/>
      <c r="I31" s="5">
        <v>0.95199999999999996</v>
      </c>
      <c r="J31" s="4"/>
      <c r="K31" s="5">
        <v>-9.7000000000000003E-2</v>
      </c>
      <c r="L31" s="4"/>
      <c r="M31" s="5">
        <v>-0.496</v>
      </c>
      <c r="N31" s="4"/>
      <c r="O31" s="5">
        <v>0.89200000000000002</v>
      </c>
      <c r="P31" s="4"/>
      <c r="Q31" s="5">
        <v>-0.65400000000000003</v>
      </c>
      <c r="R31" s="4"/>
      <c r="S31" s="5">
        <v>0.93899999999999995</v>
      </c>
      <c r="T31" s="4"/>
      <c r="U31" s="5">
        <v>-0.55200000000000005</v>
      </c>
      <c r="V31" s="4"/>
      <c r="W31" s="5">
        <v>0.29499999999999998</v>
      </c>
      <c r="X31" s="4"/>
      <c r="Y31" s="5">
        <v>-3.3000000000000002E-2</v>
      </c>
      <c r="Z31" s="4"/>
      <c r="AA31" s="5">
        <v>0.46100000000000002</v>
      </c>
      <c r="AB31" s="4"/>
      <c r="AC31" s="5">
        <v>-0.97199999999999998</v>
      </c>
      <c r="AD31" s="4"/>
      <c r="AE31" s="5" t="s">
        <v>80</v>
      </c>
      <c r="AF31" s="4"/>
      <c r="AG31" s="5"/>
      <c r="AH31" s="4"/>
      <c r="AI31" s="5"/>
      <c r="AJ31" s="4"/>
      <c r="AK31" s="5"/>
      <c r="AL31" s="4"/>
      <c r="AM31" s="5"/>
      <c r="AN31" s="4"/>
      <c r="AO31" s="5"/>
      <c r="AP31" s="4"/>
      <c r="AQ31" s="5"/>
      <c r="AR31" s="4"/>
      <c r="AS31" s="5"/>
      <c r="AT31" s="4"/>
    </row>
    <row r="32" spans="1:46" x14ac:dyDescent="0.25">
      <c r="A32" s="4"/>
      <c r="B32" s="4"/>
      <c r="C32" s="4" t="s">
        <v>81</v>
      </c>
      <c r="D32" s="4"/>
      <c r="E32" s="5">
        <v>0.374</v>
      </c>
      <c r="F32" s="4"/>
      <c r="G32" s="5">
        <v>2.7E-2</v>
      </c>
      <c r="H32" s="4"/>
      <c r="I32" s="5" t="s">
        <v>63</v>
      </c>
      <c r="J32" s="4"/>
      <c r="K32" s="5">
        <v>0.77600000000000002</v>
      </c>
      <c r="L32" s="4"/>
      <c r="M32" s="5">
        <v>0.12</v>
      </c>
      <c r="N32" s="4"/>
      <c r="O32" s="5" t="s">
        <v>63</v>
      </c>
      <c r="P32" s="4"/>
      <c r="Q32" s="5">
        <v>2.9000000000000001E-2</v>
      </c>
      <c r="R32" s="4"/>
      <c r="S32" s="5" t="s">
        <v>63</v>
      </c>
      <c r="T32" s="4"/>
      <c r="U32" s="5">
        <v>7.8E-2</v>
      </c>
      <c r="V32" s="4"/>
      <c r="W32" s="5">
        <v>0.379</v>
      </c>
      <c r="X32" s="4"/>
      <c r="Y32" s="5">
        <v>0.92400000000000004</v>
      </c>
      <c r="Z32" s="4"/>
      <c r="AA32" s="5">
        <v>0.153</v>
      </c>
      <c r="AB32" s="4"/>
      <c r="AC32" s="5" t="s">
        <v>63</v>
      </c>
      <c r="AD32" s="4"/>
      <c r="AE32" s="5" t="s">
        <v>80</v>
      </c>
      <c r="AF32" s="4"/>
      <c r="AG32" s="5"/>
      <c r="AH32" s="4"/>
      <c r="AI32" s="5"/>
      <c r="AJ32" s="4"/>
      <c r="AK32" s="5"/>
      <c r="AL32" s="4"/>
      <c r="AM32" s="5"/>
      <c r="AN32" s="4"/>
      <c r="AO32" s="5"/>
      <c r="AP32" s="4"/>
      <c r="AQ32" s="5"/>
      <c r="AR32" s="4"/>
      <c r="AS32" s="5"/>
      <c r="AT32" s="4"/>
    </row>
    <row r="33" spans="1:46" ht="30" x14ac:dyDescent="0.25">
      <c r="A33" s="4" t="s">
        <v>95</v>
      </c>
      <c r="B33" s="4"/>
      <c r="C33" s="4" t="s">
        <v>79</v>
      </c>
      <c r="D33" s="4"/>
      <c r="E33" s="5">
        <v>0.69399999999999995</v>
      </c>
      <c r="F33" s="4"/>
      <c r="G33" s="5">
        <v>-0.23899999999999999</v>
      </c>
      <c r="H33" s="4"/>
      <c r="I33" s="5">
        <v>0.129</v>
      </c>
      <c r="J33" s="4"/>
      <c r="K33" s="5">
        <v>-0.24199999999999999</v>
      </c>
      <c r="L33" s="4"/>
      <c r="M33" s="5">
        <v>-0.14899999999999999</v>
      </c>
      <c r="N33" s="4"/>
      <c r="O33" s="5">
        <v>0.219</v>
      </c>
      <c r="P33" s="4"/>
      <c r="Q33" s="5">
        <v>0.47599999999999998</v>
      </c>
      <c r="R33" s="4"/>
      <c r="S33" s="5">
        <v>0.22600000000000001</v>
      </c>
      <c r="T33" s="4"/>
      <c r="U33" s="5">
        <v>-0.16400000000000001</v>
      </c>
      <c r="V33" s="4"/>
      <c r="W33" s="5">
        <v>2.7E-2</v>
      </c>
      <c r="X33" s="4"/>
      <c r="Y33" s="5">
        <v>-0.154</v>
      </c>
      <c r="Z33" s="4"/>
      <c r="AA33" s="5">
        <v>-9.7000000000000003E-2</v>
      </c>
      <c r="AB33" s="4"/>
      <c r="AC33" s="5">
        <v>-0.14399999999999999</v>
      </c>
      <c r="AD33" s="4"/>
      <c r="AE33" s="5">
        <v>0.15</v>
      </c>
      <c r="AF33" s="4"/>
      <c r="AG33" s="5" t="s">
        <v>80</v>
      </c>
      <c r="AH33" s="4"/>
      <c r="AI33" s="5"/>
      <c r="AJ33" s="4"/>
      <c r="AK33" s="5"/>
      <c r="AL33" s="4"/>
      <c r="AM33" s="5"/>
      <c r="AN33" s="4"/>
      <c r="AO33" s="5"/>
      <c r="AP33" s="4"/>
      <c r="AQ33" s="5"/>
      <c r="AR33" s="4"/>
      <c r="AS33" s="5"/>
      <c r="AT33" s="4"/>
    </row>
    <row r="34" spans="1:46" x14ac:dyDescent="0.25">
      <c r="A34" s="4"/>
      <c r="B34" s="4"/>
      <c r="C34" s="4" t="s">
        <v>81</v>
      </c>
      <c r="D34" s="4"/>
      <c r="E34" s="5">
        <v>1.7999999999999999E-2</v>
      </c>
      <c r="F34" s="4"/>
      <c r="G34" s="5">
        <v>0.47899999999999998</v>
      </c>
      <c r="H34" s="4"/>
      <c r="I34" s="5">
        <v>0.70599999999999996</v>
      </c>
      <c r="J34" s="4"/>
      <c r="K34" s="5">
        <v>0.47399999999999998</v>
      </c>
      <c r="L34" s="4"/>
      <c r="M34" s="5">
        <v>0.66300000000000003</v>
      </c>
      <c r="N34" s="4"/>
      <c r="O34" s="5">
        <v>0.51700000000000002</v>
      </c>
      <c r="P34" s="4"/>
      <c r="Q34" s="5">
        <v>0.13900000000000001</v>
      </c>
      <c r="R34" s="4"/>
      <c r="S34" s="5">
        <v>0.504</v>
      </c>
      <c r="T34" s="4"/>
      <c r="U34" s="5">
        <v>0.63</v>
      </c>
      <c r="V34" s="4"/>
      <c r="W34" s="5">
        <v>0.93600000000000005</v>
      </c>
      <c r="X34" s="4"/>
      <c r="Y34" s="5">
        <v>0.65100000000000002</v>
      </c>
      <c r="Z34" s="4"/>
      <c r="AA34" s="5">
        <v>0.77600000000000002</v>
      </c>
      <c r="AB34" s="4"/>
      <c r="AC34" s="5">
        <v>0.67200000000000004</v>
      </c>
      <c r="AD34" s="4"/>
      <c r="AE34" s="5">
        <v>0.66100000000000003</v>
      </c>
      <c r="AF34" s="4"/>
      <c r="AG34" s="5" t="s">
        <v>80</v>
      </c>
      <c r="AH34" s="4"/>
      <c r="AI34" s="5"/>
      <c r="AJ34" s="4"/>
      <c r="AK34" s="5"/>
      <c r="AL34" s="4"/>
      <c r="AM34" s="5"/>
      <c r="AN34" s="4"/>
      <c r="AO34" s="5"/>
      <c r="AP34" s="4"/>
      <c r="AQ34" s="5"/>
      <c r="AR34" s="4"/>
      <c r="AS34" s="5"/>
      <c r="AT34" s="4"/>
    </row>
    <row r="35" spans="1:46" ht="30" x14ac:dyDescent="0.25">
      <c r="A35" s="4" t="s">
        <v>96</v>
      </c>
      <c r="B35" s="4"/>
      <c r="C35" s="4" t="s">
        <v>79</v>
      </c>
      <c r="D35" s="4"/>
      <c r="E35" s="5">
        <v>0.34899999999999998</v>
      </c>
      <c r="F35" s="4"/>
      <c r="G35" s="5">
        <v>0.438</v>
      </c>
      <c r="H35" s="4"/>
      <c r="I35" s="5">
        <v>-0.80100000000000005</v>
      </c>
      <c r="J35" s="4"/>
      <c r="K35" s="5">
        <v>-0.28499999999999998</v>
      </c>
      <c r="L35" s="4"/>
      <c r="M35" s="5">
        <v>0.64600000000000002</v>
      </c>
      <c r="N35" s="4"/>
      <c r="O35" s="5">
        <v>-0.93500000000000005</v>
      </c>
      <c r="P35" s="4"/>
      <c r="Q35" s="5">
        <v>0.79600000000000004</v>
      </c>
      <c r="R35" s="4"/>
      <c r="S35" s="5">
        <v>-0.90500000000000003</v>
      </c>
      <c r="T35" s="4"/>
      <c r="U35" s="5">
        <v>0.6</v>
      </c>
      <c r="V35" s="4"/>
      <c r="W35" s="5">
        <v>-5.8000000000000003E-2</v>
      </c>
      <c r="X35" s="4"/>
      <c r="Y35" s="5">
        <v>4.0000000000000001E-3</v>
      </c>
      <c r="Z35" s="4"/>
      <c r="AA35" s="5">
        <v>-0.45</v>
      </c>
      <c r="AB35" s="4"/>
      <c r="AC35" s="5">
        <v>0.96199999999999997</v>
      </c>
      <c r="AD35" s="4"/>
      <c r="AE35" s="5">
        <v>-0.90900000000000003</v>
      </c>
      <c r="AF35" s="4"/>
      <c r="AG35" s="5">
        <v>8.9999999999999993E-3</v>
      </c>
      <c r="AH35" s="4"/>
      <c r="AI35" s="5" t="s">
        <v>80</v>
      </c>
      <c r="AJ35" s="4"/>
      <c r="AK35" s="5"/>
      <c r="AL35" s="4"/>
      <c r="AM35" s="5"/>
      <c r="AN35" s="4"/>
      <c r="AO35" s="5"/>
      <c r="AP35" s="4"/>
      <c r="AQ35" s="5"/>
      <c r="AR35" s="4"/>
      <c r="AS35" s="5"/>
      <c r="AT35" s="4"/>
    </row>
    <row r="36" spans="1:46" x14ac:dyDescent="0.25">
      <c r="A36" s="4"/>
      <c r="B36" s="4"/>
      <c r="C36" s="4" t="s">
        <v>81</v>
      </c>
      <c r="D36" s="4"/>
      <c r="E36" s="5">
        <v>0.29299999999999998</v>
      </c>
      <c r="F36" s="4"/>
      <c r="G36" s="5">
        <v>0.17799999999999999</v>
      </c>
      <c r="H36" s="4"/>
      <c r="I36" s="5">
        <v>3.0000000000000001E-3</v>
      </c>
      <c r="J36" s="4"/>
      <c r="K36" s="5">
        <v>0.39500000000000002</v>
      </c>
      <c r="L36" s="4"/>
      <c r="M36" s="5">
        <v>3.2000000000000001E-2</v>
      </c>
      <c r="N36" s="4"/>
      <c r="O36" s="5" t="s">
        <v>63</v>
      </c>
      <c r="P36" s="4"/>
      <c r="Q36" s="5">
        <v>3.0000000000000001E-3</v>
      </c>
      <c r="R36" s="4"/>
      <c r="S36" s="5" t="s">
        <v>63</v>
      </c>
      <c r="T36" s="4"/>
      <c r="U36" s="5">
        <v>5.0999999999999997E-2</v>
      </c>
      <c r="V36" s="4"/>
      <c r="W36" s="5">
        <v>0.86599999999999999</v>
      </c>
      <c r="X36" s="4"/>
      <c r="Y36" s="5">
        <v>0.99</v>
      </c>
      <c r="Z36" s="4"/>
      <c r="AA36" s="5">
        <v>0.16500000000000001</v>
      </c>
      <c r="AB36" s="4"/>
      <c r="AC36" s="5" t="s">
        <v>63</v>
      </c>
      <c r="AD36" s="4"/>
      <c r="AE36" s="5" t="s">
        <v>63</v>
      </c>
      <c r="AF36" s="4"/>
      <c r="AG36" s="5">
        <v>0.98</v>
      </c>
      <c r="AH36" s="4"/>
      <c r="AI36" s="5" t="s">
        <v>80</v>
      </c>
      <c r="AJ36" s="4"/>
      <c r="AK36" s="5"/>
      <c r="AL36" s="4"/>
      <c r="AM36" s="5"/>
      <c r="AN36" s="4"/>
      <c r="AO36" s="5"/>
      <c r="AP36" s="4"/>
      <c r="AQ36" s="5"/>
      <c r="AR36" s="4"/>
      <c r="AS36" s="5"/>
      <c r="AT36" s="4"/>
    </row>
    <row r="37" spans="1:46" ht="30" x14ac:dyDescent="0.25">
      <c r="A37" s="4" t="s">
        <v>97</v>
      </c>
      <c r="B37" s="4"/>
      <c r="C37" s="4" t="s">
        <v>79</v>
      </c>
      <c r="D37" s="4"/>
      <c r="E37" s="5">
        <v>0.67800000000000005</v>
      </c>
      <c r="F37" s="4"/>
      <c r="G37" s="5">
        <v>-0.26</v>
      </c>
      <c r="H37" s="4"/>
      <c r="I37" s="5">
        <v>0.151</v>
      </c>
      <c r="J37" s="4"/>
      <c r="K37" s="5">
        <v>-0.19</v>
      </c>
      <c r="L37" s="4"/>
      <c r="M37" s="5">
        <v>-0.19400000000000001</v>
      </c>
      <c r="N37" s="4"/>
      <c r="O37" s="5">
        <v>0.27300000000000002</v>
      </c>
      <c r="P37" s="4"/>
      <c r="Q37" s="5">
        <v>0.44900000000000001</v>
      </c>
      <c r="R37" s="4"/>
      <c r="S37" s="5">
        <v>0.27100000000000002</v>
      </c>
      <c r="T37" s="4"/>
      <c r="U37" s="5">
        <v>-0.20200000000000001</v>
      </c>
      <c r="V37" s="4"/>
      <c r="W37" s="5">
        <v>2.8000000000000001E-2</v>
      </c>
      <c r="X37" s="4"/>
      <c r="Y37" s="5">
        <v>-0.17199999999999999</v>
      </c>
      <c r="Z37" s="4"/>
      <c r="AA37" s="5">
        <v>-9.8000000000000004E-2</v>
      </c>
      <c r="AB37" s="4"/>
      <c r="AC37" s="5">
        <v>-0.186</v>
      </c>
      <c r="AD37" s="4"/>
      <c r="AE37" s="5">
        <v>0.17299999999999999</v>
      </c>
      <c r="AF37" s="4"/>
      <c r="AG37" s="5">
        <v>0.995</v>
      </c>
      <c r="AH37" s="4"/>
      <c r="AI37" s="5">
        <v>-0.04</v>
      </c>
      <c r="AJ37" s="4"/>
      <c r="AK37" s="5" t="s">
        <v>80</v>
      </c>
      <c r="AL37" s="4"/>
      <c r="AM37" s="5"/>
      <c r="AN37" s="4"/>
      <c r="AO37" s="5"/>
      <c r="AP37" s="4"/>
      <c r="AQ37" s="5"/>
      <c r="AR37" s="4"/>
      <c r="AS37" s="5"/>
      <c r="AT37" s="4"/>
    </row>
    <row r="38" spans="1:46" x14ac:dyDescent="0.25">
      <c r="A38" s="4"/>
      <c r="B38" s="4"/>
      <c r="C38" s="4" t="s">
        <v>81</v>
      </c>
      <c r="D38" s="4"/>
      <c r="E38" s="5">
        <v>2.1999999999999999E-2</v>
      </c>
      <c r="F38" s="4"/>
      <c r="G38" s="5">
        <v>0.439</v>
      </c>
      <c r="H38" s="4"/>
      <c r="I38" s="5">
        <v>0.65800000000000003</v>
      </c>
      <c r="J38" s="4"/>
      <c r="K38" s="5">
        <v>0.57499999999999996</v>
      </c>
      <c r="L38" s="4"/>
      <c r="M38" s="5">
        <v>0.56699999999999995</v>
      </c>
      <c r="N38" s="4"/>
      <c r="O38" s="5">
        <v>0.41699999999999998</v>
      </c>
      <c r="P38" s="4"/>
      <c r="Q38" s="5">
        <v>0.16600000000000001</v>
      </c>
      <c r="R38" s="4"/>
      <c r="S38" s="5">
        <v>0.42099999999999999</v>
      </c>
      <c r="T38" s="4"/>
      <c r="U38" s="5">
        <v>0.55200000000000005</v>
      </c>
      <c r="V38" s="4"/>
      <c r="W38" s="5">
        <v>0.93600000000000005</v>
      </c>
      <c r="X38" s="4"/>
      <c r="Y38" s="5">
        <v>0.61299999999999999</v>
      </c>
      <c r="Z38" s="4"/>
      <c r="AA38" s="5">
        <v>0.77300000000000002</v>
      </c>
      <c r="AB38" s="4"/>
      <c r="AC38" s="5">
        <v>0.58299999999999996</v>
      </c>
      <c r="AD38" s="4"/>
      <c r="AE38" s="5">
        <v>0.61199999999999999</v>
      </c>
      <c r="AF38" s="4"/>
      <c r="AG38" s="5" t="s">
        <v>63</v>
      </c>
      <c r="AH38" s="4"/>
      <c r="AI38" s="5">
        <v>0.90700000000000003</v>
      </c>
      <c r="AJ38" s="4"/>
      <c r="AK38" s="5" t="s">
        <v>80</v>
      </c>
      <c r="AL38" s="4"/>
      <c r="AM38" s="5"/>
      <c r="AN38" s="4"/>
      <c r="AO38" s="5"/>
      <c r="AP38" s="4"/>
      <c r="AQ38" s="5"/>
      <c r="AR38" s="4"/>
      <c r="AS38" s="5"/>
      <c r="AT38" s="4"/>
    </row>
    <row r="39" spans="1:46" ht="30" x14ac:dyDescent="0.25">
      <c r="A39" s="4" t="s">
        <v>98</v>
      </c>
      <c r="B39" s="4"/>
      <c r="C39" s="4" t="s">
        <v>79</v>
      </c>
      <c r="D39" s="4"/>
      <c r="E39" s="5">
        <v>0.57199999999999995</v>
      </c>
      <c r="F39" s="4"/>
      <c r="G39" s="5">
        <v>0.53600000000000003</v>
      </c>
      <c r="H39" s="4"/>
      <c r="I39" s="5">
        <v>-0.626</v>
      </c>
      <c r="J39" s="4"/>
      <c r="K39" s="5">
        <v>2.7E-2</v>
      </c>
      <c r="L39" s="4"/>
      <c r="M39" s="5">
        <v>0.24399999999999999</v>
      </c>
      <c r="N39" s="4"/>
      <c r="O39" s="5">
        <v>-0.44800000000000001</v>
      </c>
      <c r="P39" s="4"/>
      <c r="Q39" s="5">
        <v>0.79200000000000004</v>
      </c>
      <c r="R39" s="4"/>
      <c r="S39" s="5">
        <v>-0.47899999999999998</v>
      </c>
      <c r="T39" s="4"/>
      <c r="U39" s="5">
        <v>0.21</v>
      </c>
      <c r="V39" s="4"/>
      <c r="W39" s="5">
        <v>-0.439</v>
      </c>
      <c r="X39" s="4"/>
      <c r="Y39" s="5">
        <v>-0.153</v>
      </c>
      <c r="Z39" s="4"/>
      <c r="AA39" s="5">
        <v>-0.39400000000000002</v>
      </c>
      <c r="AB39" s="4"/>
      <c r="AC39" s="5">
        <v>0.56799999999999995</v>
      </c>
      <c r="AD39" s="4"/>
      <c r="AE39" s="5">
        <v>-0.56399999999999995</v>
      </c>
      <c r="AF39" s="4"/>
      <c r="AG39" s="5">
        <v>0.621</v>
      </c>
      <c r="AH39" s="4"/>
      <c r="AI39" s="5">
        <v>0.61299999999999999</v>
      </c>
      <c r="AJ39" s="4"/>
      <c r="AK39" s="5">
        <v>0.58199999999999996</v>
      </c>
      <c r="AL39" s="4"/>
      <c r="AM39" s="5" t="s">
        <v>80</v>
      </c>
      <c r="AN39" s="4"/>
      <c r="AO39" s="5"/>
      <c r="AP39" s="4"/>
      <c r="AQ39" s="5"/>
      <c r="AR39" s="4"/>
      <c r="AS39" s="5"/>
      <c r="AT39" s="4"/>
    </row>
    <row r="40" spans="1:46" x14ac:dyDescent="0.25">
      <c r="A40" s="4"/>
      <c r="B40" s="4"/>
      <c r="C40" s="4" t="s">
        <v>81</v>
      </c>
      <c r="D40" s="4"/>
      <c r="E40" s="5">
        <v>6.6000000000000003E-2</v>
      </c>
      <c r="F40" s="4"/>
      <c r="G40" s="5">
        <v>8.8999999999999996E-2</v>
      </c>
      <c r="H40" s="4"/>
      <c r="I40" s="5">
        <v>3.9E-2</v>
      </c>
      <c r="J40" s="4"/>
      <c r="K40" s="5">
        <v>0.93799999999999994</v>
      </c>
      <c r="L40" s="4"/>
      <c r="M40" s="5">
        <v>0.46899999999999997</v>
      </c>
      <c r="N40" s="4"/>
      <c r="O40" s="5">
        <v>0.16700000000000001</v>
      </c>
      <c r="P40" s="4"/>
      <c r="Q40" s="5">
        <v>4.0000000000000001E-3</v>
      </c>
      <c r="R40" s="4"/>
      <c r="S40" s="5">
        <v>0.13600000000000001</v>
      </c>
      <c r="T40" s="4"/>
      <c r="U40" s="5">
        <v>0.53500000000000003</v>
      </c>
      <c r="V40" s="4"/>
      <c r="W40" s="5">
        <v>0.17699999999999999</v>
      </c>
      <c r="X40" s="4"/>
      <c r="Y40" s="5">
        <v>0.65400000000000003</v>
      </c>
      <c r="Z40" s="4"/>
      <c r="AA40" s="5">
        <v>0.23</v>
      </c>
      <c r="AB40" s="4"/>
      <c r="AC40" s="5">
        <v>6.8000000000000005E-2</v>
      </c>
      <c r="AD40" s="4"/>
      <c r="AE40" s="5">
        <v>7.0999999999999994E-2</v>
      </c>
      <c r="AF40" s="4"/>
      <c r="AG40" s="5">
        <v>4.1000000000000002E-2</v>
      </c>
      <c r="AH40" s="4"/>
      <c r="AI40" s="5">
        <v>4.4999999999999998E-2</v>
      </c>
      <c r="AJ40" s="4"/>
      <c r="AK40" s="5">
        <v>6.0999999999999999E-2</v>
      </c>
      <c r="AL40" s="4"/>
      <c r="AM40" s="5" t="s">
        <v>80</v>
      </c>
      <c r="AN40" s="4"/>
      <c r="AO40" s="5"/>
      <c r="AP40" s="4"/>
      <c r="AQ40" s="5"/>
      <c r="AR40" s="4"/>
      <c r="AS40" s="5"/>
      <c r="AT40" s="4"/>
    </row>
    <row r="41" spans="1:46" ht="30" x14ac:dyDescent="0.25">
      <c r="A41" s="4" t="s">
        <v>99</v>
      </c>
      <c r="B41" s="4"/>
      <c r="C41" s="4" t="s">
        <v>79</v>
      </c>
      <c r="D41" s="4"/>
      <c r="E41" s="5">
        <v>0.69399999999999995</v>
      </c>
      <c r="F41" s="4"/>
      <c r="G41" s="5">
        <v>-0.23899999999999999</v>
      </c>
      <c r="H41" s="4"/>
      <c r="I41" s="5">
        <v>0.129</v>
      </c>
      <c r="J41" s="4"/>
      <c r="K41" s="5">
        <v>-0.24199999999999999</v>
      </c>
      <c r="L41" s="4"/>
      <c r="M41" s="5">
        <v>-0.14899999999999999</v>
      </c>
      <c r="N41" s="4"/>
      <c r="O41" s="5">
        <v>0.219</v>
      </c>
      <c r="P41" s="4"/>
      <c r="Q41" s="5">
        <v>0.47599999999999998</v>
      </c>
      <c r="R41" s="4"/>
      <c r="S41" s="5">
        <v>0.22600000000000001</v>
      </c>
      <c r="T41" s="4"/>
      <c r="U41" s="5">
        <v>-0.16400000000000001</v>
      </c>
      <c r="V41" s="4"/>
      <c r="W41" s="5">
        <v>2.7E-2</v>
      </c>
      <c r="X41" s="4"/>
      <c r="Y41" s="5">
        <v>-0.154</v>
      </c>
      <c r="Z41" s="4"/>
      <c r="AA41" s="5">
        <v>-9.7000000000000003E-2</v>
      </c>
      <c r="AB41" s="4"/>
      <c r="AC41" s="5">
        <v>-0.14399999999999999</v>
      </c>
      <c r="AD41" s="4"/>
      <c r="AE41" s="5">
        <v>0.15</v>
      </c>
      <c r="AF41" s="4"/>
      <c r="AG41" s="5">
        <v>1</v>
      </c>
      <c r="AH41" s="4"/>
      <c r="AI41" s="5">
        <v>8.9999999999999993E-3</v>
      </c>
      <c r="AJ41" s="4"/>
      <c r="AK41" s="5">
        <v>0.995</v>
      </c>
      <c r="AL41" s="4"/>
      <c r="AM41" s="5">
        <v>0.621</v>
      </c>
      <c r="AN41" s="4"/>
      <c r="AO41" s="5" t="s">
        <v>80</v>
      </c>
      <c r="AP41" s="4"/>
      <c r="AQ41" s="5"/>
      <c r="AR41" s="4"/>
      <c r="AS41" s="5"/>
      <c r="AT41" s="4"/>
    </row>
    <row r="42" spans="1:46" x14ac:dyDescent="0.25">
      <c r="A42" s="4"/>
      <c r="B42" s="4"/>
      <c r="C42" s="4" t="s">
        <v>81</v>
      </c>
      <c r="D42" s="4"/>
      <c r="E42" s="5">
        <v>1.7999999999999999E-2</v>
      </c>
      <c r="F42" s="4"/>
      <c r="G42" s="5">
        <v>0.47899999999999998</v>
      </c>
      <c r="H42" s="4"/>
      <c r="I42" s="5">
        <v>0.70599999999999996</v>
      </c>
      <c r="J42" s="4"/>
      <c r="K42" s="5">
        <v>0.47399999999999998</v>
      </c>
      <c r="L42" s="4"/>
      <c r="M42" s="5">
        <v>0.66300000000000003</v>
      </c>
      <c r="N42" s="4"/>
      <c r="O42" s="5">
        <v>0.51700000000000002</v>
      </c>
      <c r="P42" s="4"/>
      <c r="Q42" s="5">
        <v>0.13900000000000001</v>
      </c>
      <c r="R42" s="4"/>
      <c r="S42" s="5">
        <v>0.504</v>
      </c>
      <c r="T42" s="4"/>
      <c r="U42" s="5">
        <v>0.63</v>
      </c>
      <c r="V42" s="4"/>
      <c r="W42" s="5">
        <v>0.93600000000000005</v>
      </c>
      <c r="X42" s="4"/>
      <c r="Y42" s="5">
        <v>0.65100000000000002</v>
      </c>
      <c r="Z42" s="4"/>
      <c r="AA42" s="5">
        <v>0.77600000000000002</v>
      </c>
      <c r="AB42" s="4"/>
      <c r="AC42" s="5">
        <v>0.67200000000000004</v>
      </c>
      <c r="AD42" s="4"/>
      <c r="AE42" s="5">
        <v>0.66100000000000003</v>
      </c>
      <c r="AF42" s="4"/>
      <c r="AG42" s="5" t="s">
        <v>63</v>
      </c>
      <c r="AH42" s="4"/>
      <c r="AI42" s="5">
        <v>0.98</v>
      </c>
      <c r="AJ42" s="4"/>
      <c r="AK42" s="5" t="s">
        <v>63</v>
      </c>
      <c r="AL42" s="4"/>
      <c r="AM42" s="5">
        <v>4.1000000000000002E-2</v>
      </c>
      <c r="AN42" s="4"/>
      <c r="AO42" s="5" t="s">
        <v>80</v>
      </c>
      <c r="AP42" s="4"/>
      <c r="AQ42" s="5"/>
      <c r="AR42" s="4"/>
      <c r="AS42" s="5"/>
      <c r="AT42" s="4"/>
    </row>
    <row r="43" spans="1:46" ht="30" x14ac:dyDescent="0.25">
      <c r="A43" s="4" t="s">
        <v>100</v>
      </c>
      <c r="B43" s="4"/>
      <c r="C43" s="4" t="s">
        <v>79</v>
      </c>
      <c r="D43" s="4"/>
      <c r="E43" s="5">
        <v>0.72899999999999998</v>
      </c>
      <c r="F43" s="4"/>
      <c r="G43" s="5">
        <v>-0.24199999999999999</v>
      </c>
      <c r="H43" s="4"/>
      <c r="I43" s="5">
        <v>0.10100000000000001</v>
      </c>
      <c r="J43" s="4"/>
      <c r="K43" s="5">
        <v>-0.254</v>
      </c>
      <c r="L43" s="4"/>
      <c r="M43" s="5">
        <v>-0.11899999999999999</v>
      </c>
      <c r="N43" s="4"/>
      <c r="O43" s="5">
        <v>0.18099999999999999</v>
      </c>
      <c r="P43" s="4"/>
      <c r="Q43" s="5">
        <v>0.5</v>
      </c>
      <c r="R43" s="4"/>
      <c r="S43" s="5">
        <v>0.19</v>
      </c>
      <c r="T43" s="4"/>
      <c r="U43" s="5">
        <v>-0.14099999999999999</v>
      </c>
      <c r="V43" s="4"/>
      <c r="W43" s="5">
        <v>0.06</v>
      </c>
      <c r="X43" s="4"/>
      <c r="Y43" s="5">
        <v>-0.13</v>
      </c>
      <c r="Z43" s="4"/>
      <c r="AA43" s="5">
        <v>-0.15</v>
      </c>
      <c r="AB43" s="4"/>
      <c r="AC43" s="5">
        <v>-0.106</v>
      </c>
      <c r="AD43" s="4"/>
      <c r="AE43" s="5">
        <v>0.107</v>
      </c>
      <c r="AF43" s="4"/>
      <c r="AG43" s="5">
        <v>0.996</v>
      </c>
      <c r="AH43" s="4"/>
      <c r="AI43" s="5">
        <v>5.1999999999999998E-2</v>
      </c>
      <c r="AJ43" s="4"/>
      <c r="AK43" s="5">
        <v>0.99199999999999999</v>
      </c>
      <c r="AL43" s="4"/>
      <c r="AM43" s="5">
        <v>0.627</v>
      </c>
      <c r="AN43" s="4"/>
      <c r="AO43" s="5">
        <v>0.996</v>
      </c>
      <c r="AP43" s="4"/>
      <c r="AQ43" s="5" t="s">
        <v>80</v>
      </c>
      <c r="AR43" s="4"/>
      <c r="AS43" s="5"/>
      <c r="AT43" s="4"/>
    </row>
    <row r="44" spans="1:46" x14ac:dyDescent="0.25">
      <c r="A44" s="4"/>
      <c r="B44" s="4"/>
      <c r="C44" s="4" t="s">
        <v>81</v>
      </c>
      <c r="D44" s="4"/>
      <c r="E44" s="5">
        <v>1.0999999999999999E-2</v>
      </c>
      <c r="F44" s="4"/>
      <c r="G44" s="5">
        <v>0.47399999999999998</v>
      </c>
      <c r="H44" s="4"/>
      <c r="I44" s="5">
        <v>0.76700000000000002</v>
      </c>
      <c r="J44" s="4"/>
      <c r="K44" s="5">
        <v>0.45</v>
      </c>
      <c r="L44" s="4"/>
      <c r="M44" s="5">
        <v>0.72699999999999998</v>
      </c>
      <c r="N44" s="4"/>
      <c r="O44" s="5">
        <v>0.59399999999999997</v>
      </c>
      <c r="P44" s="4"/>
      <c r="Q44" s="5">
        <v>0.11700000000000001</v>
      </c>
      <c r="R44" s="4"/>
      <c r="S44" s="5">
        <v>0.57499999999999996</v>
      </c>
      <c r="T44" s="4"/>
      <c r="U44" s="5">
        <v>0.68</v>
      </c>
      <c r="V44" s="4"/>
      <c r="W44" s="5">
        <v>0.86099999999999999</v>
      </c>
      <c r="X44" s="4"/>
      <c r="Y44" s="5">
        <v>0.70399999999999996</v>
      </c>
      <c r="Z44" s="4"/>
      <c r="AA44" s="5">
        <v>0.66</v>
      </c>
      <c r="AB44" s="4"/>
      <c r="AC44" s="5">
        <v>0.75700000000000001</v>
      </c>
      <c r="AD44" s="4"/>
      <c r="AE44" s="5">
        <v>0.753</v>
      </c>
      <c r="AF44" s="4"/>
      <c r="AG44" s="5" t="s">
        <v>63</v>
      </c>
      <c r="AH44" s="4"/>
      <c r="AI44" s="5">
        <v>0.88</v>
      </c>
      <c r="AJ44" s="4"/>
      <c r="AK44" s="5" t="s">
        <v>63</v>
      </c>
      <c r="AL44" s="4"/>
      <c r="AM44" s="5">
        <v>3.9E-2</v>
      </c>
      <c r="AN44" s="4"/>
      <c r="AO44" s="5" t="s">
        <v>63</v>
      </c>
      <c r="AP44" s="4"/>
      <c r="AQ44" s="5" t="s">
        <v>80</v>
      </c>
      <c r="AR44" s="4"/>
      <c r="AS44" s="5"/>
      <c r="AT44" s="4"/>
    </row>
    <row r="45" spans="1:46" ht="30" x14ac:dyDescent="0.25">
      <c r="A45" s="4" t="s">
        <v>101</v>
      </c>
      <c r="B45" s="4"/>
      <c r="C45" s="4" t="s">
        <v>79</v>
      </c>
      <c r="D45" s="4"/>
      <c r="E45" s="5">
        <v>0.81100000000000005</v>
      </c>
      <c r="F45" s="4"/>
      <c r="G45" s="5">
        <v>-0.191</v>
      </c>
      <c r="H45" s="4"/>
      <c r="I45" s="5">
        <v>-6.0999999999999999E-2</v>
      </c>
      <c r="J45" s="4"/>
      <c r="K45" s="5">
        <v>-0.29099999999999998</v>
      </c>
      <c r="L45" s="4"/>
      <c r="M45" s="5">
        <v>-3.6999999999999998E-2</v>
      </c>
      <c r="N45" s="4"/>
      <c r="O45" s="5">
        <v>1.0999999999999999E-2</v>
      </c>
      <c r="P45" s="4"/>
      <c r="Q45" s="5">
        <v>0.61799999999999999</v>
      </c>
      <c r="R45" s="4"/>
      <c r="S45" s="5">
        <v>1.9E-2</v>
      </c>
      <c r="T45" s="4"/>
      <c r="U45" s="5">
        <v>-7.5999999999999998E-2</v>
      </c>
      <c r="V45" s="4"/>
      <c r="W45" s="5">
        <v>0.13100000000000001</v>
      </c>
      <c r="X45" s="4"/>
      <c r="Y45" s="5">
        <v>-4.1000000000000002E-2</v>
      </c>
      <c r="Z45" s="4"/>
      <c r="AA45" s="5">
        <v>-0.26600000000000001</v>
      </c>
      <c r="AB45" s="4"/>
      <c r="AC45" s="5">
        <v>7.4999999999999997E-2</v>
      </c>
      <c r="AD45" s="4"/>
      <c r="AE45" s="5">
        <v>-8.4000000000000005E-2</v>
      </c>
      <c r="AF45" s="4"/>
      <c r="AG45" s="5">
        <v>0.94099999999999995</v>
      </c>
      <c r="AH45" s="4"/>
      <c r="AI45" s="5">
        <v>0.23499999999999999</v>
      </c>
      <c r="AJ45" s="4"/>
      <c r="AK45" s="5">
        <v>0.93600000000000005</v>
      </c>
      <c r="AL45" s="4"/>
      <c r="AM45" s="5">
        <v>0.66800000000000004</v>
      </c>
      <c r="AN45" s="4"/>
      <c r="AO45" s="5">
        <v>0.94099999999999995</v>
      </c>
      <c r="AP45" s="4"/>
      <c r="AQ45" s="5">
        <v>0.96399999999999997</v>
      </c>
      <c r="AR45" s="4"/>
      <c r="AS45" s="5" t="s">
        <v>80</v>
      </c>
      <c r="AT45" s="4"/>
    </row>
    <row r="46" spans="1:46" x14ac:dyDescent="0.25">
      <c r="A46" s="4"/>
      <c r="B46" s="4"/>
      <c r="C46" s="4" t="s">
        <v>81</v>
      </c>
      <c r="D46" s="4"/>
      <c r="E46" s="5">
        <v>2E-3</v>
      </c>
      <c r="F46" s="4"/>
      <c r="G46" s="5">
        <v>0.57299999999999995</v>
      </c>
      <c r="H46" s="4"/>
      <c r="I46" s="5">
        <v>0.85899999999999999</v>
      </c>
      <c r="J46" s="4"/>
      <c r="K46" s="5">
        <v>0.38500000000000001</v>
      </c>
      <c r="L46" s="4"/>
      <c r="M46" s="5">
        <v>0.91400000000000003</v>
      </c>
      <c r="N46" s="4"/>
      <c r="O46" s="5">
        <v>0.97499999999999998</v>
      </c>
      <c r="P46" s="4"/>
      <c r="Q46" s="5">
        <v>4.2999999999999997E-2</v>
      </c>
      <c r="R46" s="4"/>
      <c r="S46" s="5">
        <v>0.95499999999999996</v>
      </c>
      <c r="T46" s="4"/>
      <c r="U46" s="5">
        <v>0.82499999999999996</v>
      </c>
      <c r="V46" s="4"/>
      <c r="W46" s="5">
        <v>0.7</v>
      </c>
      <c r="X46" s="4"/>
      <c r="Y46" s="5">
        <v>0.90500000000000003</v>
      </c>
      <c r="Z46" s="4"/>
      <c r="AA46" s="5">
        <v>0.42799999999999999</v>
      </c>
      <c r="AB46" s="4"/>
      <c r="AC46" s="5">
        <v>0.82699999999999996</v>
      </c>
      <c r="AD46" s="4"/>
      <c r="AE46" s="5">
        <v>0.80500000000000005</v>
      </c>
      <c r="AF46" s="4"/>
      <c r="AG46" s="5" t="s">
        <v>63</v>
      </c>
      <c r="AH46" s="4"/>
      <c r="AI46" s="5">
        <v>0.48699999999999999</v>
      </c>
      <c r="AJ46" s="4"/>
      <c r="AK46" s="5" t="s">
        <v>63</v>
      </c>
      <c r="AL46" s="4"/>
      <c r="AM46" s="5">
        <v>2.5000000000000001E-2</v>
      </c>
      <c r="AN46" s="4"/>
      <c r="AO46" s="5" t="s">
        <v>63</v>
      </c>
      <c r="AP46" s="4"/>
      <c r="AQ46" s="5" t="s">
        <v>63</v>
      </c>
      <c r="AR46" s="4"/>
      <c r="AS46" s="5" t="s">
        <v>80</v>
      </c>
      <c r="AT46" s="4"/>
    </row>
    <row r="47" spans="1:46" ht="15.75" thickBot="1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15.75" thickTop="1" x14ac:dyDescent="0.25"/>
    <row r="49" spans="1:14" x14ac:dyDescent="0.25">
      <c r="A49" t="s">
        <v>103</v>
      </c>
    </row>
    <row r="50" spans="1:14" ht="15.75" thickBot="1" x14ac:dyDescent="0.3">
      <c r="A50" s="21" t="s">
        <v>49</v>
      </c>
      <c r="B50" s="21"/>
      <c r="C50" s="21"/>
      <c r="D50" s="21"/>
      <c r="E50" s="21"/>
      <c r="F50" s="21"/>
      <c r="G50" s="21"/>
      <c r="H50" s="21"/>
      <c r="I50" s="21"/>
      <c r="J50" s="21"/>
    </row>
    <row r="51" spans="1:14" ht="15.75" thickBot="1" x14ac:dyDescent="0.3">
      <c r="A51" s="22" t="s">
        <v>43</v>
      </c>
      <c r="B51" s="22"/>
      <c r="C51" s="22" t="s">
        <v>50</v>
      </c>
      <c r="D51" s="22"/>
      <c r="E51" s="22" t="s">
        <v>51</v>
      </c>
      <c r="F51" s="22"/>
      <c r="G51" s="22" t="s">
        <v>52</v>
      </c>
      <c r="H51" s="22"/>
      <c r="I51" s="22" t="s">
        <v>53</v>
      </c>
      <c r="J51" s="22"/>
    </row>
    <row r="52" spans="1:14" x14ac:dyDescent="0.25">
      <c r="A52" s="4">
        <v>1</v>
      </c>
      <c r="B52" s="4"/>
      <c r="C52" s="5">
        <v>0.999</v>
      </c>
      <c r="D52" s="4"/>
      <c r="E52" s="5">
        <v>0.998</v>
      </c>
      <c r="F52" s="4"/>
      <c r="G52" s="5">
        <v>0.98299999999999998</v>
      </c>
      <c r="H52" s="4"/>
      <c r="I52" s="5">
        <v>6.5000000000000002E-2</v>
      </c>
      <c r="J52" s="4"/>
    </row>
    <row r="53" spans="1:14" x14ac:dyDescent="0.25">
      <c r="A53" s="4">
        <v>2</v>
      </c>
      <c r="B53" s="4"/>
      <c r="C53" s="5">
        <v>0.999</v>
      </c>
      <c r="D53" s="4"/>
      <c r="E53" s="5">
        <v>0.998</v>
      </c>
      <c r="F53" s="4"/>
      <c r="G53" s="5">
        <v>0.99099999999999999</v>
      </c>
      <c r="H53" s="4"/>
      <c r="I53" s="5">
        <v>4.7E-2</v>
      </c>
      <c r="J53" s="4"/>
    </row>
    <row r="54" spans="1:14" x14ac:dyDescent="0.25">
      <c r="A54" s="4">
        <v>3</v>
      </c>
      <c r="B54" s="4"/>
      <c r="C54" s="5">
        <v>0.999</v>
      </c>
      <c r="D54" s="4"/>
      <c r="E54" s="5">
        <v>0.998</v>
      </c>
      <c r="F54" s="4"/>
      <c r="G54" s="5">
        <v>0.99399999999999999</v>
      </c>
      <c r="H54" s="4"/>
      <c r="I54" s="5">
        <v>3.9E-2</v>
      </c>
      <c r="J54" s="4"/>
    </row>
    <row r="55" spans="1:14" ht="15.75" thickBot="1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4" ht="15.75" thickTop="1" x14ac:dyDescent="0.25"/>
    <row r="58" spans="1:14" ht="15.75" thickBot="1" x14ac:dyDescent="0.3">
      <c r="A58" s="21" t="s">
        <v>54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15.75" thickBot="1" x14ac:dyDescent="0.3">
      <c r="A59" s="22" t="s">
        <v>43</v>
      </c>
      <c r="B59" s="22"/>
      <c r="C59" s="22"/>
      <c r="D59" s="22"/>
      <c r="E59" s="22" t="s">
        <v>55</v>
      </c>
      <c r="F59" s="22"/>
      <c r="G59" s="22" t="s">
        <v>56</v>
      </c>
      <c r="H59" s="22"/>
      <c r="I59" s="22" t="s">
        <v>57</v>
      </c>
      <c r="J59" s="22"/>
      <c r="K59" s="22" t="s">
        <v>58</v>
      </c>
      <c r="L59" s="22"/>
      <c r="M59" s="22" t="s">
        <v>59</v>
      </c>
      <c r="N59" s="22"/>
    </row>
    <row r="60" spans="1:14" ht="30" x14ac:dyDescent="0.25">
      <c r="A60" s="4">
        <v>1</v>
      </c>
      <c r="B60" s="4"/>
      <c r="C60" s="4" t="s">
        <v>60</v>
      </c>
      <c r="D60" s="4"/>
      <c r="E60" s="5">
        <v>2.4180000000000001</v>
      </c>
      <c r="F60" s="4"/>
      <c r="G60" s="5">
        <v>9</v>
      </c>
      <c r="H60" s="4"/>
      <c r="I60" s="5">
        <v>0.26900000000000002</v>
      </c>
      <c r="J60" s="4"/>
      <c r="K60" s="5">
        <v>64.468000000000004</v>
      </c>
      <c r="L60" s="4"/>
      <c r="M60" s="5">
        <v>9.6000000000000002E-2</v>
      </c>
      <c r="N60" s="4"/>
    </row>
    <row r="61" spans="1:14" x14ac:dyDescent="0.25">
      <c r="A61" s="4"/>
      <c r="B61" s="4"/>
      <c r="C61" s="4" t="s">
        <v>61</v>
      </c>
      <c r="D61" s="4"/>
      <c r="E61" s="5">
        <v>4.0000000000000001E-3</v>
      </c>
      <c r="F61" s="4"/>
      <c r="G61" s="5">
        <v>1</v>
      </c>
      <c r="H61" s="4"/>
      <c r="I61" s="5">
        <v>4.0000000000000001E-3</v>
      </c>
      <c r="J61" s="4"/>
      <c r="K61" s="5"/>
      <c r="L61" s="4"/>
      <c r="M61" s="5"/>
      <c r="N61" s="4"/>
    </row>
    <row r="62" spans="1:14" x14ac:dyDescent="0.25">
      <c r="A62" s="4"/>
      <c r="B62" s="4"/>
      <c r="C62" s="4" t="s">
        <v>62</v>
      </c>
      <c r="D62" s="4"/>
      <c r="E62" s="5">
        <v>2.4220000000000002</v>
      </c>
      <c r="F62" s="4"/>
      <c r="G62" s="5">
        <v>10</v>
      </c>
      <c r="H62" s="4"/>
      <c r="I62" s="5"/>
      <c r="J62" s="4"/>
      <c r="K62" s="5"/>
      <c r="L62" s="4"/>
      <c r="M62" s="5"/>
      <c r="N62" s="4"/>
    </row>
    <row r="63" spans="1:14" ht="30" x14ac:dyDescent="0.25">
      <c r="A63" s="4">
        <v>2</v>
      </c>
      <c r="B63" s="4"/>
      <c r="C63" s="4" t="s">
        <v>60</v>
      </c>
      <c r="D63" s="4"/>
      <c r="E63" s="5">
        <v>2.4180000000000001</v>
      </c>
      <c r="F63" s="4"/>
      <c r="G63" s="5">
        <v>8</v>
      </c>
      <c r="H63" s="4"/>
      <c r="I63" s="5">
        <v>0.30199999999999999</v>
      </c>
      <c r="J63" s="4"/>
      <c r="K63" s="5">
        <v>134.22499999999999</v>
      </c>
      <c r="L63" s="4"/>
      <c r="M63" s="5">
        <v>7.0000000000000001E-3</v>
      </c>
      <c r="N63" s="4"/>
    </row>
    <row r="64" spans="1:14" x14ac:dyDescent="0.25">
      <c r="A64" s="4"/>
      <c r="B64" s="4"/>
      <c r="C64" s="4" t="s">
        <v>61</v>
      </c>
      <c r="D64" s="4"/>
      <c r="E64" s="5">
        <v>5.0000000000000001E-3</v>
      </c>
      <c r="F64" s="4"/>
      <c r="G64" s="5">
        <v>2</v>
      </c>
      <c r="H64" s="4"/>
      <c r="I64" s="5">
        <v>2E-3</v>
      </c>
      <c r="J64" s="4"/>
      <c r="K64" s="5"/>
      <c r="L64" s="4"/>
      <c r="M64" s="5"/>
      <c r="N64" s="4"/>
    </row>
    <row r="65" spans="1:14" x14ac:dyDescent="0.25">
      <c r="A65" s="4"/>
      <c r="B65" s="4"/>
      <c r="C65" s="4" t="s">
        <v>62</v>
      </c>
      <c r="D65" s="4"/>
      <c r="E65" s="5">
        <v>2.4220000000000002</v>
      </c>
      <c r="F65" s="4"/>
      <c r="G65" s="5">
        <v>10</v>
      </c>
      <c r="H65" s="4"/>
      <c r="I65" s="5"/>
      <c r="J65" s="4"/>
      <c r="K65" s="5"/>
      <c r="L65" s="4"/>
      <c r="M65" s="5"/>
      <c r="N65" s="4"/>
    </row>
    <row r="66" spans="1:14" ht="30" x14ac:dyDescent="0.25">
      <c r="A66" s="4">
        <v>3</v>
      </c>
      <c r="B66" s="4"/>
      <c r="C66" s="4" t="s">
        <v>60</v>
      </c>
      <c r="D66" s="4"/>
      <c r="E66" s="5">
        <v>2.4180000000000001</v>
      </c>
      <c r="F66" s="4"/>
      <c r="G66" s="5">
        <v>7</v>
      </c>
      <c r="H66" s="4"/>
      <c r="I66" s="5">
        <v>0.34499999999999997</v>
      </c>
      <c r="J66" s="4"/>
      <c r="K66" s="5">
        <v>224.93299999999999</v>
      </c>
      <c r="L66" s="4"/>
      <c r="M66" s="5" t="s">
        <v>63</v>
      </c>
      <c r="N66" s="4"/>
    </row>
    <row r="67" spans="1:14" x14ac:dyDescent="0.25">
      <c r="A67" s="4"/>
      <c r="B67" s="4"/>
      <c r="C67" s="4" t="s">
        <v>61</v>
      </c>
      <c r="D67" s="4"/>
      <c r="E67" s="5">
        <v>5.0000000000000001E-3</v>
      </c>
      <c r="F67" s="4"/>
      <c r="G67" s="5">
        <v>3</v>
      </c>
      <c r="H67" s="4"/>
      <c r="I67" s="5">
        <v>2E-3</v>
      </c>
      <c r="J67" s="4"/>
      <c r="K67" s="5"/>
      <c r="L67" s="4"/>
      <c r="M67" s="5"/>
      <c r="N67" s="4"/>
    </row>
    <row r="68" spans="1:14" x14ac:dyDescent="0.25">
      <c r="A68" s="4"/>
      <c r="B68" s="4"/>
      <c r="C68" s="4" t="s">
        <v>62</v>
      </c>
      <c r="D68" s="4"/>
      <c r="E68" s="5">
        <v>2.4220000000000002</v>
      </c>
      <c r="F68" s="4"/>
      <c r="G68" s="5">
        <v>10</v>
      </c>
      <c r="H68" s="4"/>
      <c r="I68" s="5"/>
      <c r="J68" s="4"/>
      <c r="K68" s="5"/>
      <c r="L68" s="4"/>
      <c r="M68" s="5"/>
      <c r="N68" s="4"/>
    </row>
    <row r="69" spans="1:14" ht="15.75" thickBot="1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5.75" thickTop="1" x14ac:dyDescent="0.25"/>
    <row r="72" spans="1:14" ht="15.75" thickBot="1" x14ac:dyDescent="0.3">
      <c r="A72" s="21" t="s">
        <v>64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5.75" thickBot="1" x14ac:dyDescent="0.3">
      <c r="A73" s="22" t="s">
        <v>43</v>
      </c>
      <c r="B73" s="22"/>
      <c r="C73" s="22"/>
      <c r="D73" s="22"/>
      <c r="E73" s="22" t="s">
        <v>65</v>
      </c>
      <c r="F73" s="22"/>
      <c r="G73" s="22" t="s">
        <v>66</v>
      </c>
      <c r="H73" s="22"/>
      <c r="I73" s="22" t="s">
        <v>67</v>
      </c>
      <c r="J73" s="22"/>
      <c r="K73" s="22" t="s">
        <v>68</v>
      </c>
      <c r="L73" s="22"/>
      <c r="M73" s="22" t="s">
        <v>59</v>
      </c>
      <c r="N73" s="22"/>
    </row>
    <row r="74" spans="1:14" ht="30" x14ac:dyDescent="0.25">
      <c r="A74" s="4">
        <v>1</v>
      </c>
      <c r="B74" s="4"/>
      <c r="C74" s="4" t="s">
        <v>69</v>
      </c>
      <c r="D74" s="4"/>
      <c r="E74" s="5">
        <v>126.17</v>
      </c>
      <c r="F74" s="4"/>
      <c r="G74" s="5">
        <v>51.088999999999999</v>
      </c>
      <c r="H74" s="4"/>
      <c r="I74" s="5"/>
      <c r="J74" s="4"/>
      <c r="K74" s="5">
        <v>2.4700000000000002</v>
      </c>
      <c r="L74" s="4"/>
      <c r="M74" s="5">
        <v>0.245</v>
      </c>
      <c r="N74" s="4"/>
    </row>
    <row r="75" spans="1:14" x14ac:dyDescent="0.25">
      <c r="A75" s="4"/>
      <c r="B75" s="4"/>
      <c r="C75" s="4" t="s">
        <v>14</v>
      </c>
      <c r="D75" s="4"/>
      <c r="E75" s="5">
        <v>-1.3180000000000001</v>
      </c>
      <c r="F75" s="4"/>
      <c r="G75" s="5">
        <v>4.415</v>
      </c>
      <c r="H75" s="4"/>
      <c r="I75" s="5">
        <v>-7.9000000000000001E-2</v>
      </c>
      <c r="J75" s="4"/>
      <c r="K75" s="5">
        <v>-0.29799999999999999</v>
      </c>
      <c r="L75" s="4"/>
      <c r="M75" s="5">
        <v>0.81499999999999995</v>
      </c>
      <c r="N75" s="4"/>
    </row>
    <row r="76" spans="1:14" x14ac:dyDescent="0.25">
      <c r="A76" s="4"/>
      <c r="B76" s="4"/>
      <c r="C76" s="4" t="s">
        <v>0</v>
      </c>
      <c r="D76" s="4"/>
      <c r="E76" s="5">
        <v>77.481999999999999</v>
      </c>
      <c r="F76" s="4"/>
      <c r="G76" s="5">
        <v>25.5</v>
      </c>
      <c r="H76" s="4"/>
      <c r="I76" s="5">
        <v>299.02100000000002</v>
      </c>
      <c r="J76" s="4"/>
      <c r="K76" s="5">
        <v>3.0379999999999998</v>
      </c>
      <c r="L76" s="4"/>
      <c r="M76" s="5">
        <v>0.20200000000000001</v>
      </c>
      <c r="N76" s="4"/>
    </row>
    <row r="77" spans="1:14" x14ac:dyDescent="0.25">
      <c r="A77" s="4"/>
      <c r="B77" s="4"/>
      <c r="C77" s="4" t="s">
        <v>2</v>
      </c>
      <c r="D77" s="4"/>
      <c r="E77" s="5">
        <v>-0.89900000000000002</v>
      </c>
      <c r="F77" s="4"/>
      <c r="G77" s="5">
        <v>0.17</v>
      </c>
      <c r="H77" s="4"/>
      <c r="I77" s="5">
        <v>-9.0980000000000008</v>
      </c>
      <c r="J77" s="4"/>
      <c r="K77" s="5">
        <v>-5.2960000000000003</v>
      </c>
      <c r="L77" s="4"/>
      <c r="M77" s="5">
        <v>0.11899999999999999</v>
      </c>
      <c r="N77" s="4"/>
    </row>
    <row r="78" spans="1:14" x14ac:dyDescent="0.25">
      <c r="A78" s="4"/>
      <c r="B78" s="4"/>
      <c r="C78" s="4" t="s">
        <v>3</v>
      </c>
      <c r="D78" s="4"/>
      <c r="E78" s="5">
        <v>-1.361</v>
      </c>
      <c r="F78" s="4"/>
      <c r="G78" s="5">
        <v>0.18099999999999999</v>
      </c>
      <c r="H78" s="4"/>
      <c r="I78" s="5">
        <v>-1.603</v>
      </c>
      <c r="J78" s="4"/>
      <c r="K78" s="5">
        <v>-7.5289999999999999</v>
      </c>
      <c r="L78" s="4"/>
      <c r="M78" s="5">
        <v>8.4000000000000005E-2</v>
      </c>
      <c r="N78" s="4"/>
    </row>
    <row r="79" spans="1:14" ht="30" x14ac:dyDescent="0.25">
      <c r="A79" s="4"/>
      <c r="B79" s="4"/>
      <c r="C79" s="4" t="s">
        <v>6</v>
      </c>
      <c r="D79" s="4"/>
      <c r="E79" s="5">
        <v>-9.798</v>
      </c>
      <c r="F79" s="4"/>
      <c r="G79" s="5">
        <v>3.331</v>
      </c>
      <c r="H79" s="4"/>
      <c r="I79" s="5">
        <v>-289.30700000000002</v>
      </c>
      <c r="J79" s="4"/>
      <c r="K79" s="5">
        <v>-2.9409999999999998</v>
      </c>
      <c r="L79" s="4"/>
      <c r="M79" s="5">
        <v>0.20899999999999999</v>
      </c>
      <c r="N79" s="4"/>
    </row>
    <row r="80" spans="1:14" ht="30" x14ac:dyDescent="0.25">
      <c r="A80" s="4"/>
      <c r="B80" s="4"/>
      <c r="C80" s="4" t="s">
        <v>4</v>
      </c>
      <c r="D80" s="4"/>
      <c r="E80" s="5">
        <v>1.4E-2</v>
      </c>
      <c r="F80" s="4"/>
      <c r="G80" s="5">
        <v>2.1999999999999999E-2</v>
      </c>
      <c r="H80" s="4"/>
      <c r="I80" s="5">
        <v>1.373</v>
      </c>
      <c r="J80" s="4"/>
      <c r="K80" s="5">
        <v>0.61399999999999999</v>
      </c>
      <c r="L80" s="4"/>
      <c r="M80" s="5">
        <v>0.65</v>
      </c>
      <c r="N80" s="4"/>
    </row>
    <row r="81" spans="1:14" ht="30" x14ac:dyDescent="0.25">
      <c r="A81" s="4"/>
      <c r="B81" s="4"/>
      <c r="C81" s="4" t="s">
        <v>5</v>
      </c>
      <c r="D81" s="4"/>
      <c r="E81" s="5">
        <v>3.0000000000000001E-3</v>
      </c>
      <c r="F81" s="4"/>
      <c r="G81" s="5">
        <v>1.0999999999999999E-2</v>
      </c>
      <c r="H81" s="4"/>
      <c r="I81" s="5">
        <v>0.155</v>
      </c>
      <c r="J81" s="4"/>
      <c r="K81" s="5">
        <v>0.28399999999999997</v>
      </c>
      <c r="L81" s="4"/>
      <c r="M81" s="5">
        <v>0.82399999999999995</v>
      </c>
      <c r="N81" s="4"/>
    </row>
    <row r="82" spans="1:14" ht="30" x14ac:dyDescent="0.25">
      <c r="A82" s="4"/>
      <c r="B82" s="4"/>
      <c r="C82" s="4" t="s">
        <v>1</v>
      </c>
      <c r="D82" s="4"/>
      <c r="E82" s="5">
        <v>-0.83799999999999997</v>
      </c>
      <c r="F82" s="4"/>
      <c r="G82" s="5">
        <v>0.23599999999999999</v>
      </c>
      <c r="H82" s="4"/>
      <c r="I82" s="5">
        <v>-1.802</v>
      </c>
      <c r="J82" s="4"/>
      <c r="K82" s="5">
        <v>-3.5510000000000002</v>
      </c>
      <c r="L82" s="4"/>
      <c r="M82" s="5">
        <v>0.17499999999999999</v>
      </c>
      <c r="N82" s="4"/>
    </row>
    <row r="83" spans="1:14" x14ac:dyDescent="0.25">
      <c r="A83" s="4"/>
      <c r="B83" s="4"/>
      <c r="C83" s="4" t="s">
        <v>21</v>
      </c>
      <c r="D83" s="4"/>
      <c r="E83" s="5">
        <v>-138.44800000000001</v>
      </c>
      <c r="F83" s="4"/>
      <c r="G83" s="5">
        <v>18.306999999999999</v>
      </c>
      <c r="H83" s="4"/>
      <c r="I83" s="5">
        <v>-2.9039999999999999</v>
      </c>
      <c r="J83" s="4"/>
      <c r="K83" s="5">
        <v>-7.5629999999999997</v>
      </c>
      <c r="L83" s="4"/>
      <c r="M83" s="5">
        <v>8.4000000000000005E-2</v>
      </c>
      <c r="N83" s="4"/>
    </row>
    <row r="84" spans="1:14" ht="30" x14ac:dyDescent="0.25">
      <c r="A84" s="4">
        <v>2</v>
      </c>
      <c r="B84" s="4"/>
      <c r="C84" s="4" t="s">
        <v>69</v>
      </c>
      <c r="D84" s="4"/>
      <c r="E84" s="5">
        <v>125.608</v>
      </c>
      <c r="F84" s="4"/>
      <c r="G84" s="5">
        <v>37.523000000000003</v>
      </c>
      <c r="H84" s="4"/>
      <c r="I84" s="5"/>
      <c r="J84" s="4"/>
      <c r="K84" s="5">
        <v>3.347</v>
      </c>
      <c r="L84" s="4"/>
      <c r="M84" s="5">
        <v>7.9000000000000001E-2</v>
      </c>
      <c r="N84" s="4"/>
    </row>
    <row r="85" spans="1:14" x14ac:dyDescent="0.25">
      <c r="A85" s="4"/>
      <c r="B85" s="4"/>
      <c r="C85" s="4" t="s">
        <v>14</v>
      </c>
      <c r="D85" s="4"/>
      <c r="E85" s="5">
        <v>-0.54900000000000004</v>
      </c>
      <c r="F85" s="4"/>
      <c r="G85" s="5">
        <v>2.5619999999999998</v>
      </c>
      <c r="H85" s="4"/>
      <c r="I85" s="5">
        <v>-3.3000000000000002E-2</v>
      </c>
      <c r="J85" s="4"/>
      <c r="K85" s="5">
        <v>-0.214</v>
      </c>
      <c r="L85" s="4"/>
      <c r="M85" s="5">
        <v>0.85</v>
      </c>
      <c r="N85" s="4"/>
    </row>
    <row r="86" spans="1:14" x14ac:dyDescent="0.25">
      <c r="A86" s="4"/>
      <c r="B86" s="4"/>
      <c r="C86" s="4" t="s">
        <v>0</v>
      </c>
      <c r="D86" s="4"/>
      <c r="E86" s="5">
        <v>77.209000000000003</v>
      </c>
      <c r="F86" s="4"/>
      <c r="G86" s="5">
        <v>18.73</v>
      </c>
      <c r="H86" s="4"/>
      <c r="I86" s="5">
        <v>297.96800000000002</v>
      </c>
      <c r="J86" s="4"/>
      <c r="K86" s="5">
        <v>4.1219999999999999</v>
      </c>
      <c r="L86" s="4"/>
      <c r="M86" s="5">
        <v>5.3999999999999999E-2</v>
      </c>
      <c r="N86" s="4"/>
    </row>
    <row r="87" spans="1:14" x14ac:dyDescent="0.25">
      <c r="A87" s="4"/>
      <c r="B87" s="4"/>
      <c r="C87" s="4" t="s">
        <v>2</v>
      </c>
      <c r="D87" s="4"/>
      <c r="E87" s="5">
        <v>-0.92500000000000004</v>
      </c>
      <c r="F87" s="4"/>
      <c r="G87" s="5">
        <v>0.105</v>
      </c>
      <c r="H87" s="4"/>
      <c r="I87" s="5">
        <v>-9.3580000000000005</v>
      </c>
      <c r="J87" s="4"/>
      <c r="K87" s="5">
        <v>-8.7680000000000007</v>
      </c>
      <c r="L87" s="4"/>
      <c r="M87" s="5">
        <v>1.2999999999999999E-2</v>
      </c>
      <c r="N87" s="4"/>
    </row>
    <row r="88" spans="1:14" x14ac:dyDescent="0.25">
      <c r="A88" s="4"/>
      <c r="B88" s="4"/>
      <c r="C88" s="4" t="s">
        <v>3</v>
      </c>
      <c r="D88" s="4"/>
      <c r="E88" s="5">
        <v>-1.385</v>
      </c>
      <c r="F88" s="4"/>
      <c r="G88" s="5">
        <v>0.11799999999999999</v>
      </c>
      <c r="H88" s="4"/>
      <c r="I88" s="5">
        <v>-1.631</v>
      </c>
      <c r="J88" s="4"/>
      <c r="K88" s="5">
        <v>-11.696999999999999</v>
      </c>
      <c r="L88" s="4"/>
      <c r="M88" s="5">
        <v>7.0000000000000001E-3</v>
      </c>
      <c r="N88" s="4"/>
    </row>
    <row r="89" spans="1:14" ht="30" x14ac:dyDescent="0.25">
      <c r="A89" s="4"/>
      <c r="B89" s="4"/>
      <c r="C89" s="4" t="s">
        <v>6</v>
      </c>
      <c r="D89" s="4"/>
      <c r="E89" s="5">
        <v>-9.7680000000000007</v>
      </c>
      <c r="F89" s="4"/>
      <c r="G89" s="5">
        <v>2.4470000000000001</v>
      </c>
      <c r="H89" s="4"/>
      <c r="I89" s="5">
        <v>-288.41399999999999</v>
      </c>
      <c r="J89" s="4"/>
      <c r="K89" s="5">
        <v>-3.9910000000000001</v>
      </c>
      <c r="L89" s="4"/>
      <c r="M89" s="5">
        <v>5.7000000000000002E-2</v>
      </c>
      <c r="N89" s="4"/>
    </row>
    <row r="90" spans="1:14" ht="30" x14ac:dyDescent="0.25">
      <c r="A90" s="4"/>
      <c r="B90" s="4"/>
      <c r="C90" s="4" t="s">
        <v>4</v>
      </c>
      <c r="D90" s="4"/>
      <c r="E90" s="5">
        <v>1.9E-2</v>
      </c>
      <c r="F90" s="4"/>
      <c r="G90" s="5">
        <v>7.0000000000000001E-3</v>
      </c>
      <c r="H90" s="4"/>
      <c r="I90" s="5">
        <v>1.946</v>
      </c>
      <c r="J90" s="4"/>
      <c r="K90" s="5">
        <v>2.746</v>
      </c>
      <c r="L90" s="4"/>
      <c r="M90" s="5">
        <v>0.111</v>
      </c>
      <c r="N90" s="4"/>
    </row>
    <row r="91" spans="1:14" ht="30" x14ac:dyDescent="0.25">
      <c r="A91" s="4"/>
      <c r="B91" s="4"/>
      <c r="C91" s="4" t="s">
        <v>1</v>
      </c>
      <c r="D91" s="4"/>
      <c r="E91" s="5">
        <v>-0.875</v>
      </c>
      <c r="F91" s="4"/>
      <c r="G91" s="5">
        <v>0.14499999999999999</v>
      </c>
      <c r="H91" s="4"/>
      <c r="I91" s="5">
        <v>-1.881</v>
      </c>
      <c r="J91" s="4"/>
      <c r="K91" s="5">
        <v>-6.0350000000000001</v>
      </c>
      <c r="L91" s="4"/>
      <c r="M91" s="5">
        <v>2.5999999999999999E-2</v>
      </c>
      <c r="N91" s="4"/>
    </row>
    <row r="92" spans="1:14" x14ac:dyDescent="0.25">
      <c r="A92" s="4"/>
      <c r="B92" s="4"/>
      <c r="C92" s="4" t="s">
        <v>21</v>
      </c>
      <c r="D92" s="4"/>
      <c r="E92" s="5">
        <v>-141.44499999999999</v>
      </c>
      <c r="F92" s="4"/>
      <c r="G92" s="5">
        <v>10.992000000000001</v>
      </c>
      <c r="H92" s="4"/>
      <c r="I92" s="5">
        <v>-2.9670000000000001</v>
      </c>
      <c r="J92" s="4"/>
      <c r="K92" s="5">
        <v>-12.868</v>
      </c>
      <c r="L92" s="4"/>
      <c r="M92" s="5">
        <v>6.0000000000000001E-3</v>
      </c>
      <c r="N92" s="4"/>
    </row>
    <row r="93" spans="1:14" ht="30" x14ac:dyDescent="0.25">
      <c r="A93" s="4">
        <v>3</v>
      </c>
      <c r="B93" s="4"/>
      <c r="C93" s="4" t="s">
        <v>69</v>
      </c>
      <c r="D93" s="4"/>
      <c r="E93" s="5">
        <v>122.986</v>
      </c>
      <c r="F93" s="4"/>
      <c r="G93" s="5">
        <v>29.29</v>
      </c>
      <c r="H93" s="4"/>
      <c r="I93" s="5"/>
      <c r="J93" s="4"/>
      <c r="K93" s="5">
        <v>4.1989999999999998</v>
      </c>
      <c r="L93" s="4"/>
      <c r="M93" s="5">
        <v>2.5000000000000001E-2</v>
      </c>
      <c r="N93" s="4"/>
    </row>
    <row r="94" spans="1:14" x14ac:dyDescent="0.25">
      <c r="A94" s="4"/>
      <c r="B94" s="4"/>
      <c r="C94" s="4" t="s">
        <v>0</v>
      </c>
      <c r="D94" s="4"/>
      <c r="E94" s="5">
        <v>75.891999999999996</v>
      </c>
      <c r="F94" s="4"/>
      <c r="G94" s="5">
        <v>14.61</v>
      </c>
      <c r="H94" s="4"/>
      <c r="I94" s="5">
        <v>292.88799999999998</v>
      </c>
      <c r="J94" s="4"/>
      <c r="K94" s="5">
        <v>5.1950000000000003</v>
      </c>
      <c r="L94" s="4"/>
      <c r="M94" s="5">
        <v>1.4E-2</v>
      </c>
      <c r="N94" s="4"/>
    </row>
    <row r="95" spans="1:14" x14ac:dyDescent="0.25">
      <c r="A95" s="4"/>
      <c r="B95" s="4"/>
      <c r="C95" s="4" t="s">
        <v>2</v>
      </c>
      <c r="D95" s="4"/>
      <c r="E95" s="5">
        <v>-0.94299999999999995</v>
      </c>
      <c r="F95" s="4"/>
      <c r="G95" s="5">
        <v>0.05</v>
      </c>
      <c r="H95" s="4"/>
      <c r="I95" s="5">
        <v>-9.5459999999999994</v>
      </c>
      <c r="J95" s="4"/>
      <c r="K95" s="5">
        <v>-19.018999999999998</v>
      </c>
      <c r="L95" s="4"/>
      <c r="M95" s="5" t="s">
        <v>63</v>
      </c>
      <c r="N95" s="4"/>
    </row>
    <row r="96" spans="1:14" x14ac:dyDescent="0.25">
      <c r="A96" s="4"/>
      <c r="B96" s="4"/>
      <c r="C96" s="4" t="s">
        <v>3</v>
      </c>
      <c r="D96" s="4"/>
      <c r="E96" s="5">
        <v>-1.397</v>
      </c>
      <c r="F96" s="4"/>
      <c r="G96" s="5">
        <v>8.5000000000000006E-2</v>
      </c>
      <c r="H96" s="4"/>
      <c r="I96" s="5">
        <v>-1.645</v>
      </c>
      <c r="J96" s="4"/>
      <c r="K96" s="5">
        <v>-16.411999999999999</v>
      </c>
      <c r="L96" s="4"/>
      <c r="M96" s="5" t="s">
        <v>63</v>
      </c>
      <c r="N96" s="4"/>
    </row>
    <row r="97" spans="1:14" ht="30" x14ac:dyDescent="0.25">
      <c r="A97" s="4"/>
      <c r="B97" s="4"/>
      <c r="C97" s="4" t="s">
        <v>6</v>
      </c>
      <c r="D97" s="4"/>
      <c r="E97" s="5">
        <v>-9.593</v>
      </c>
      <c r="F97" s="4"/>
      <c r="G97" s="5">
        <v>1.905</v>
      </c>
      <c r="H97" s="4"/>
      <c r="I97" s="5">
        <v>-283.238</v>
      </c>
      <c r="J97" s="4"/>
      <c r="K97" s="5">
        <v>-5.0369999999999999</v>
      </c>
      <c r="L97" s="4"/>
      <c r="M97" s="5">
        <v>1.4999999999999999E-2</v>
      </c>
      <c r="N97" s="4"/>
    </row>
    <row r="98" spans="1:14" ht="30" x14ac:dyDescent="0.25">
      <c r="A98" s="4"/>
      <c r="B98" s="4"/>
      <c r="C98" s="4" t="s">
        <v>4</v>
      </c>
      <c r="D98" s="4"/>
      <c r="E98" s="5">
        <v>0.02</v>
      </c>
      <c r="F98" s="4"/>
      <c r="G98" s="5">
        <v>5.0000000000000001E-3</v>
      </c>
      <c r="H98" s="4"/>
      <c r="I98" s="5">
        <v>2.0369999999999999</v>
      </c>
      <c r="J98" s="4"/>
      <c r="K98" s="5">
        <v>4.3390000000000004</v>
      </c>
      <c r="L98" s="4"/>
      <c r="M98" s="5">
        <v>2.3E-2</v>
      </c>
      <c r="N98" s="4"/>
    </row>
    <row r="99" spans="1:14" ht="30" x14ac:dyDescent="0.25">
      <c r="A99" s="4"/>
      <c r="B99" s="4"/>
      <c r="C99" s="4" t="s">
        <v>1</v>
      </c>
      <c r="D99" s="4"/>
      <c r="E99" s="5">
        <v>-0.90300000000000002</v>
      </c>
      <c r="F99" s="4"/>
      <c r="G99" s="5">
        <v>5.0999999999999997E-2</v>
      </c>
      <c r="H99" s="4"/>
      <c r="I99" s="5">
        <v>-1.9410000000000001</v>
      </c>
      <c r="J99" s="4"/>
      <c r="K99" s="5">
        <v>-17.649999999999999</v>
      </c>
      <c r="L99" s="4"/>
      <c r="M99" s="5" t="s">
        <v>63</v>
      </c>
      <c r="N99" s="4"/>
    </row>
    <row r="100" spans="1:14" x14ac:dyDescent="0.25">
      <c r="A100" s="4"/>
      <c r="B100" s="4"/>
      <c r="C100" s="4" t="s">
        <v>21</v>
      </c>
      <c r="D100" s="4"/>
      <c r="E100" s="5">
        <v>-143.02799999999999</v>
      </c>
      <c r="F100" s="4"/>
      <c r="G100" s="5">
        <v>6.7149999999999999</v>
      </c>
      <c r="H100" s="4"/>
      <c r="I100" s="5">
        <v>-3.0009999999999999</v>
      </c>
      <c r="J100" s="4"/>
      <c r="K100" s="5">
        <v>-21.297999999999998</v>
      </c>
      <c r="L100" s="4"/>
      <c r="M100" s="5" t="s">
        <v>63</v>
      </c>
      <c r="N100" s="4"/>
    </row>
    <row r="101" spans="1:14" ht="15.75" thickBo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thickTop="1" x14ac:dyDescent="0.25"/>
    <row r="106" spans="1:14" x14ac:dyDescent="0.25">
      <c r="A106" t="s">
        <v>70</v>
      </c>
    </row>
    <row r="107" spans="1:14" ht="15.75" thickBot="1" x14ac:dyDescent="0.3">
      <c r="A107" s="21" t="s">
        <v>49</v>
      </c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1:14" ht="15.75" thickBot="1" x14ac:dyDescent="0.3">
      <c r="A108" s="22" t="s">
        <v>43</v>
      </c>
      <c r="B108" s="22"/>
      <c r="C108" s="22" t="s">
        <v>50</v>
      </c>
      <c r="D108" s="22"/>
      <c r="E108" s="22" t="s">
        <v>51</v>
      </c>
      <c r="F108" s="22"/>
      <c r="G108" s="22" t="s">
        <v>52</v>
      </c>
      <c r="H108" s="22"/>
      <c r="I108" s="22" t="s">
        <v>53</v>
      </c>
      <c r="J108" s="22"/>
    </row>
    <row r="109" spans="1:14" x14ac:dyDescent="0.25">
      <c r="A109" s="4" t="s">
        <v>71</v>
      </c>
      <c r="B109" s="4"/>
      <c r="C109" s="5">
        <v>0</v>
      </c>
      <c r="D109" s="4"/>
      <c r="E109" s="5">
        <v>0</v>
      </c>
      <c r="F109" s="4"/>
      <c r="G109" s="5">
        <v>0</v>
      </c>
      <c r="H109" s="4"/>
      <c r="I109" s="5">
        <v>0.47499999999999998</v>
      </c>
      <c r="J109" s="4"/>
    </row>
    <row r="110" spans="1:14" x14ac:dyDescent="0.25">
      <c r="A110" s="4" t="s">
        <v>72</v>
      </c>
      <c r="B110" s="4"/>
      <c r="C110" s="5">
        <v>0.98099999999999998</v>
      </c>
      <c r="D110" s="4"/>
      <c r="E110" s="5">
        <v>0.96199999999999997</v>
      </c>
      <c r="F110" s="4"/>
      <c r="G110" s="5">
        <v>0.90200000000000002</v>
      </c>
      <c r="H110" s="4"/>
      <c r="I110" s="5">
        <v>0.14899999999999999</v>
      </c>
      <c r="J110" s="4"/>
    </row>
    <row r="111" spans="1:14" ht="15.75" thickBot="1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4" ht="15.75" thickTop="1" x14ac:dyDescent="0.25"/>
    <row r="114" spans="1:14" ht="15.75" thickBot="1" x14ac:dyDescent="0.3">
      <c r="A114" s="21" t="s">
        <v>54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</row>
    <row r="115" spans="1:14" ht="15.75" thickBot="1" x14ac:dyDescent="0.3">
      <c r="A115" s="22" t="s">
        <v>43</v>
      </c>
      <c r="B115" s="22"/>
      <c r="C115" s="22"/>
      <c r="D115" s="22"/>
      <c r="E115" s="22" t="s">
        <v>55</v>
      </c>
      <c r="F115" s="22"/>
      <c r="G115" s="22" t="s">
        <v>56</v>
      </c>
      <c r="H115" s="22"/>
      <c r="I115" s="22" t="s">
        <v>57</v>
      </c>
      <c r="J115" s="22"/>
      <c r="K115" s="22" t="s">
        <v>58</v>
      </c>
      <c r="L115" s="22"/>
      <c r="M115" s="22" t="s">
        <v>59</v>
      </c>
      <c r="N115" s="22"/>
    </row>
    <row r="116" spans="1:14" ht="30" x14ac:dyDescent="0.25">
      <c r="A116" s="4" t="s">
        <v>72</v>
      </c>
      <c r="B116" s="4"/>
      <c r="C116" s="4" t="s">
        <v>60</v>
      </c>
      <c r="D116" s="4"/>
      <c r="E116" s="5">
        <v>2.8220000000000001</v>
      </c>
      <c r="F116" s="4"/>
      <c r="G116" s="5">
        <v>8</v>
      </c>
      <c r="H116" s="4"/>
      <c r="I116" s="5">
        <v>0.35299999999999998</v>
      </c>
      <c r="J116" s="4"/>
      <c r="K116" s="5">
        <v>15.917</v>
      </c>
      <c r="L116" s="4"/>
      <c r="M116" s="5">
        <v>4.0000000000000001E-3</v>
      </c>
      <c r="N116" s="4"/>
    </row>
    <row r="117" spans="1:14" x14ac:dyDescent="0.25">
      <c r="A117" s="4"/>
      <c r="B117" s="4"/>
      <c r="C117" s="4" t="s">
        <v>61</v>
      </c>
      <c r="D117" s="4"/>
      <c r="E117" s="5">
        <v>0.111</v>
      </c>
      <c r="F117" s="4"/>
      <c r="G117" s="5">
        <v>5</v>
      </c>
      <c r="H117" s="4"/>
      <c r="I117" s="5">
        <v>2.1999999999999999E-2</v>
      </c>
      <c r="J117" s="4"/>
      <c r="K117" s="5"/>
      <c r="L117" s="4"/>
      <c r="M117" s="5"/>
      <c r="N117" s="4"/>
    </row>
    <row r="118" spans="1:14" x14ac:dyDescent="0.25">
      <c r="A118" s="4"/>
      <c r="B118" s="4"/>
      <c r="C118" s="4" t="s">
        <v>62</v>
      </c>
      <c r="D118" s="4"/>
      <c r="E118" s="5">
        <v>2.9329999999999998</v>
      </c>
      <c r="F118" s="4"/>
      <c r="G118" s="5">
        <v>13</v>
      </c>
      <c r="H118" s="4"/>
      <c r="I118" s="5"/>
      <c r="J118" s="4"/>
      <c r="K118" s="5"/>
      <c r="L118" s="4"/>
      <c r="M118" s="5"/>
      <c r="N118" s="4"/>
    </row>
    <row r="119" spans="1:14" ht="15.75" thickBot="1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5.75" thickTop="1" x14ac:dyDescent="0.25">
      <c r="A120" s="31" t="s">
        <v>73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3" spans="1:14" ht="15.75" thickBot="1" x14ac:dyDescent="0.3">
      <c r="A123" s="21" t="s">
        <v>64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1:14" ht="15.75" thickBot="1" x14ac:dyDescent="0.3">
      <c r="A124" s="22" t="s">
        <v>43</v>
      </c>
      <c r="B124" s="22"/>
      <c r="C124" s="22"/>
      <c r="D124" s="22"/>
      <c r="E124" s="22" t="s">
        <v>65</v>
      </c>
      <c r="F124" s="22"/>
      <c r="G124" s="22" t="s">
        <v>66</v>
      </c>
      <c r="H124" s="22"/>
      <c r="I124" s="22" t="s">
        <v>67</v>
      </c>
      <c r="J124" s="22"/>
      <c r="K124" s="22" t="s">
        <v>68</v>
      </c>
      <c r="L124" s="22"/>
      <c r="M124" s="22" t="s">
        <v>59</v>
      </c>
      <c r="N124" s="22"/>
    </row>
    <row r="125" spans="1:14" ht="30" x14ac:dyDescent="0.25">
      <c r="A125" s="4" t="s">
        <v>71</v>
      </c>
      <c r="B125" s="4"/>
      <c r="C125" s="4" t="s">
        <v>69</v>
      </c>
      <c r="D125" s="4"/>
      <c r="E125" s="5">
        <v>0.313</v>
      </c>
      <c r="F125" s="4"/>
      <c r="G125" s="5">
        <v>0.127</v>
      </c>
      <c r="H125" s="4"/>
      <c r="I125" s="5"/>
      <c r="J125" s="4"/>
      <c r="K125" s="5">
        <v>2.4670000000000001</v>
      </c>
      <c r="L125" s="4"/>
      <c r="M125" s="5">
        <v>2.8000000000000001E-2</v>
      </c>
      <c r="N125" s="4"/>
    </row>
    <row r="126" spans="1:14" ht="30" x14ac:dyDescent="0.25">
      <c r="A126" s="4" t="s">
        <v>72</v>
      </c>
      <c r="B126" s="4"/>
      <c r="C126" s="4" t="s">
        <v>69</v>
      </c>
      <c r="D126" s="4"/>
      <c r="E126" s="5">
        <v>-61.171999999999997</v>
      </c>
      <c r="F126" s="4"/>
      <c r="G126" s="5">
        <v>8.8870000000000005</v>
      </c>
      <c r="H126" s="4"/>
      <c r="I126" s="5"/>
      <c r="J126" s="4"/>
      <c r="K126" s="5">
        <v>-6.883</v>
      </c>
      <c r="L126" s="4"/>
      <c r="M126" s="5" t="s">
        <v>63</v>
      </c>
      <c r="N126" s="4"/>
    </row>
    <row r="127" spans="1:14" x14ac:dyDescent="0.25">
      <c r="A127" s="4"/>
      <c r="B127" s="4"/>
      <c r="C127" s="4" t="s">
        <v>0</v>
      </c>
      <c r="D127" s="4"/>
      <c r="E127" s="5">
        <v>-18.457000000000001</v>
      </c>
      <c r="F127" s="4"/>
      <c r="G127" s="5">
        <v>3.2839999999999998</v>
      </c>
      <c r="H127" s="4"/>
      <c r="I127" s="5">
        <v>-119.726</v>
      </c>
      <c r="J127" s="4"/>
      <c r="K127" s="5">
        <v>-5.6210000000000004</v>
      </c>
      <c r="L127" s="4"/>
      <c r="M127" s="5">
        <v>2E-3</v>
      </c>
      <c r="N127" s="4"/>
    </row>
    <row r="128" spans="1:14" x14ac:dyDescent="0.25">
      <c r="A128" s="4"/>
      <c r="B128" s="4"/>
      <c r="C128" s="4" t="s">
        <v>2</v>
      </c>
      <c r="D128" s="4"/>
      <c r="E128" s="5">
        <v>-1.2430000000000001</v>
      </c>
      <c r="F128" s="4"/>
      <c r="G128" s="5">
        <v>0.216</v>
      </c>
      <c r="H128" s="4"/>
      <c r="I128" s="5">
        <v>-23.302</v>
      </c>
      <c r="J128" s="4"/>
      <c r="K128" s="5">
        <v>-5.7480000000000002</v>
      </c>
      <c r="L128" s="4"/>
      <c r="M128" s="5">
        <v>2E-3</v>
      </c>
      <c r="N128" s="4"/>
    </row>
    <row r="129" spans="1:14" x14ac:dyDescent="0.25">
      <c r="A129" s="4"/>
      <c r="B129" s="4"/>
      <c r="C129" s="4" t="s">
        <v>3</v>
      </c>
      <c r="D129" s="4"/>
      <c r="E129" s="5">
        <v>-1.31</v>
      </c>
      <c r="F129" s="4"/>
      <c r="G129" s="5">
        <v>0.24099999999999999</v>
      </c>
      <c r="H129" s="4"/>
      <c r="I129" s="5">
        <v>-1.5640000000000001</v>
      </c>
      <c r="J129" s="4"/>
      <c r="K129" s="5">
        <v>-5.4240000000000004</v>
      </c>
      <c r="L129" s="4"/>
      <c r="M129" s="5">
        <v>3.0000000000000001E-3</v>
      </c>
      <c r="N129" s="4"/>
    </row>
    <row r="130" spans="1:14" ht="30" x14ac:dyDescent="0.25">
      <c r="A130" s="4"/>
      <c r="B130" s="4"/>
      <c r="C130" s="4" t="s">
        <v>6</v>
      </c>
      <c r="D130" s="4"/>
      <c r="E130" s="5">
        <v>2.7040000000000002</v>
      </c>
      <c r="F130" s="4"/>
      <c r="G130" s="5">
        <v>0.46300000000000002</v>
      </c>
      <c r="H130" s="4"/>
      <c r="I130" s="5">
        <v>136.755</v>
      </c>
      <c r="J130" s="4"/>
      <c r="K130" s="5">
        <v>5.8390000000000004</v>
      </c>
      <c r="L130" s="4"/>
      <c r="M130" s="5">
        <v>2E-3</v>
      </c>
      <c r="N130" s="4"/>
    </row>
    <row r="131" spans="1:14" ht="30" x14ac:dyDescent="0.25">
      <c r="A131" s="4"/>
      <c r="B131" s="4"/>
      <c r="C131" s="4" t="s">
        <v>4</v>
      </c>
      <c r="D131" s="4"/>
      <c r="E131" s="5">
        <v>5.7000000000000002E-2</v>
      </c>
      <c r="F131" s="4"/>
      <c r="G131" s="5">
        <v>1.0999999999999999E-2</v>
      </c>
      <c r="H131" s="4"/>
      <c r="I131" s="5">
        <v>8.3239999999999998</v>
      </c>
      <c r="J131" s="4"/>
      <c r="K131" s="5">
        <v>5.2210000000000001</v>
      </c>
      <c r="L131" s="4"/>
      <c r="M131" s="5">
        <v>3.0000000000000001E-3</v>
      </c>
      <c r="N131" s="4"/>
    </row>
    <row r="132" spans="1:14" ht="30" x14ac:dyDescent="0.25">
      <c r="A132" s="4"/>
      <c r="B132" s="4"/>
      <c r="C132" s="4" t="s">
        <v>1</v>
      </c>
      <c r="D132" s="4"/>
      <c r="E132" s="5">
        <v>-1.401</v>
      </c>
      <c r="F132" s="4"/>
      <c r="G132" s="5">
        <v>0.24099999999999999</v>
      </c>
      <c r="H132" s="4"/>
      <c r="I132" s="5">
        <v>-2.7559999999999998</v>
      </c>
      <c r="J132" s="4"/>
      <c r="K132" s="5">
        <v>-5.8150000000000004</v>
      </c>
      <c r="L132" s="4"/>
      <c r="M132" s="5">
        <v>2E-3</v>
      </c>
      <c r="N132" s="4"/>
    </row>
    <row r="133" spans="1:14" x14ac:dyDescent="0.25">
      <c r="A133" s="4"/>
      <c r="B133" s="4"/>
      <c r="C133" s="4" t="s">
        <v>21</v>
      </c>
      <c r="D133" s="4"/>
      <c r="E133" s="5">
        <v>-154.13900000000001</v>
      </c>
      <c r="F133" s="4"/>
      <c r="G133" s="5">
        <v>23.414000000000001</v>
      </c>
      <c r="H133" s="4"/>
      <c r="I133" s="5">
        <v>-2.9889999999999999</v>
      </c>
      <c r="J133" s="4"/>
      <c r="K133" s="5">
        <v>-6.5830000000000002</v>
      </c>
      <c r="L133" s="4"/>
      <c r="M133" s="5">
        <v>1E-3</v>
      </c>
      <c r="N133" s="4"/>
    </row>
    <row r="134" spans="1:14" x14ac:dyDescent="0.25">
      <c r="A134" s="4"/>
      <c r="B134" s="4"/>
      <c r="C134" s="4" t="s">
        <v>14</v>
      </c>
      <c r="D134" s="4"/>
      <c r="E134" s="5">
        <v>10.307</v>
      </c>
      <c r="F134" s="4"/>
      <c r="G134" s="5">
        <v>3.0880000000000001</v>
      </c>
      <c r="H134" s="4"/>
      <c r="I134" s="5">
        <v>0.623</v>
      </c>
      <c r="J134" s="4"/>
      <c r="K134" s="5">
        <v>3.3380000000000001</v>
      </c>
      <c r="L134" s="4"/>
      <c r="M134" s="5">
        <v>2.1000000000000001E-2</v>
      </c>
      <c r="N134" s="4"/>
    </row>
    <row r="135" spans="1:14" ht="15.75" thickBot="1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5.75" thickTop="1" x14ac:dyDescent="0.25"/>
  </sheetData>
  <mergeCells count="76">
    <mergeCell ref="A3:AT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U4:V4"/>
    <mergeCell ref="W4:X4"/>
    <mergeCell ref="Y4:Z4"/>
    <mergeCell ref="AA4:AB4"/>
    <mergeCell ref="AC4:AD4"/>
    <mergeCell ref="AQ4:AR4"/>
    <mergeCell ref="AS4:AT4"/>
    <mergeCell ref="A47:AT47"/>
    <mergeCell ref="A50:J50"/>
    <mergeCell ref="A51:B51"/>
    <mergeCell ref="C51:D51"/>
    <mergeCell ref="E51:F51"/>
    <mergeCell ref="G51:H51"/>
    <mergeCell ref="I51:J51"/>
    <mergeCell ref="AE4:AF4"/>
    <mergeCell ref="AG4:AH4"/>
    <mergeCell ref="AI4:AJ4"/>
    <mergeCell ref="AK4:AL4"/>
    <mergeCell ref="AM4:AN4"/>
    <mergeCell ref="AO4:AP4"/>
    <mergeCell ref="S4:T4"/>
    <mergeCell ref="A55:J55"/>
    <mergeCell ref="A58:N58"/>
    <mergeCell ref="A59:B59"/>
    <mergeCell ref="C59:D59"/>
    <mergeCell ref="E59:F59"/>
    <mergeCell ref="G59:H59"/>
    <mergeCell ref="I59:J59"/>
    <mergeCell ref="K59:L59"/>
    <mergeCell ref="M59:N59"/>
    <mergeCell ref="A69:N69"/>
    <mergeCell ref="A72:N72"/>
    <mergeCell ref="A73:B73"/>
    <mergeCell ref="C73:D73"/>
    <mergeCell ref="E73:F73"/>
    <mergeCell ref="G73:H73"/>
    <mergeCell ref="I73:J73"/>
    <mergeCell ref="K73:L73"/>
    <mergeCell ref="M73:N73"/>
    <mergeCell ref="A101:N101"/>
    <mergeCell ref="A107:J107"/>
    <mergeCell ref="A108:B108"/>
    <mergeCell ref="C108:D108"/>
    <mergeCell ref="E108:F108"/>
    <mergeCell ref="G108:H108"/>
    <mergeCell ref="I108:J108"/>
    <mergeCell ref="A111:J111"/>
    <mergeCell ref="A114:N114"/>
    <mergeCell ref="A115:B115"/>
    <mergeCell ref="C115:D115"/>
    <mergeCell ref="E115:F115"/>
    <mergeCell ref="G115:H115"/>
    <mergeCell ref="I115:J115"/>
    <mergeCell ref="K115:L115"/>
    <mergeCell ref="M115:N115"/>
    <mergeCell ref="M124:N124"/>
    <mergeCell ref="A135:N135"/>
    <mergeCell ref="A119:N119"/>
    <mergeCell ref="A120:N120"/>
    <mergeCell ref="A123:N123"/>
    <mergeCell ref="A124:B124"/>
    <mergeCell ref="C124:D124"/>
    <mergeCell ref="E124:F124"/>
    <mergeCell ref="G124:H124"/>
    <mergeCell ref="I124:J124"/>
    <mergeCell ref="K124:L1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T37"/>
  <sheetViews>
    <sheetView zoomScale="55" zoomScaleNormal="55" workbookViewId="0">
      <selection activeCell="B15" sqref="B15"/>
    </sheetView>
  </sheetViews>
  <sheetFormatPr defaultRowHeight="15" x14ac:dyDescent="0.25"/>
  <cols>
    <col min="13" max="13" width="9.140625" style="3"/>
    <col min="15" max="15" width="9.140625" style="3"/>
    <col min="16" max="16" width="15.140625" customWidth="1"/>
    <col min="18" max="18" width="12" bestFit="1" customWidth="1"/>
    <col min="20" max="20" width="12" bestFit="1" customWidth="1"/>
  </cols>
  <sheetData>
    <row r="4" spans="1:20" x14ac:dyDescent="0.25">
      <c r="A4" t="s">
        <v>8</v>
      </c>
      <c r="B4" t="s">
        <v>9</v>
      </c>
      <c r="C4" t="s">
        <v>10</v>
      </c>
      <c r="D4" t="s">
        <v>12</v>
      </c>
      <c r="E4" t="s">
        <v>13</v>
      </c>
      <c r="F4" t="s">
        <v>14</v>
      </c>
      <c r="G4" t="s">
        <v>18</v>
      </c>
      <c r="H4" t="s">
        <v>19</v>
      </c>
      <c r="I4" s="1" t="s">
        <v>2</v>
      </c>
      <c r="J4" s="1" t="s">
        <v>3</v>
      </c>
      <c r="K4" s="1" t="s">
        <v>5</v>
      </c>
      <c r="L4" s="1" t="s">
        <v>7</v>
      </c>
      <c r="M4" s="2" t="s">
        <v>22</v>
      </c>
      <c r="O4" s="3" t="s">
        <v>23</v>
      </c>
      <c r="P4" t="s">
        <v>25</v>
      </c>
      <c r="Q4" t="s">
        <v>24</v>
      </c>
      <c r="R4" t="s">
        <v>26</v>
      </c>
      <c r="S4" t="s">
        <v>27</v>
      </c>
      <c r="T4" t="s">
        <v>28</v>
      </c>
    </row>
    <row r="5" spans="1:20" x14ac:dyDescent="0.25">
      <c r="A5">
        <v>1</v>
      </c>
      <c r="B5">
        <v>-1.6E-2</v>
      </c>
      <c r="C5">
        <v>-0.16500000000000001</v>
      </c>
      <c r="D5">
        <v>-0.14499999999999999</v>
      </c>
      <c r="E5">
        <v>7.8E-2</v>
      </c>
      <c r="F5">
        <v>-0.184</v>
      </c>
      <c r="G5">
        <v>-0.157</v>
      </c>
      <c r="H5">
        <v>-7.8E-2</v>
      </c>
      <c r="I5">
        <v>58.23</v>
      </c>
      <c r="J5">
        <v>-1.42</v>
      </c>
      <c r="K5">
        <v>238.67</v>
      </c>
      <c r="L5">
        <v>2</v>
      </c>
      <c r="M5" s="3">
        <f>LOG(L5)</f>
        <v>0.3010299956639812</v>
      </c>
      <c r="O5" s="3">
        <f>((-61.176)+(0.029*I5)+(1.721*J5)+(-0.01*K5)+(-26.843*F5)+(-352.901*C5)+(-54.178*B5)+(9.881*D5)+(35.89*E5)+(7.517*G5)+(-5.327*H5))</f>
        <v>0.31878700000000088</v>
      </c>
      <c r="P5">
        <f>(M5-O5)*(M5-O5)</f>
        <v>3.1531120298942163E-4</v>
      </c>
      <c r="Q5">
        <f>((-46.856+(-41.39*B5)+(-268.199*C5)+(7.028*D5)+(30.207*E5)+(-18.951*F5)+(6.784*G5)+(-2.751*H5)+(1.349*J5)))</f>
        <v>0.11705500000000058</v>
      </c>
      <c r="R5">
        <f>(M5-Q5)*(M5-Q5)</f>
        <v>3.384679902956169E-2</v>
      </c>
      <c r="S5">
        <f>((-47.852)+(-38.83*B5)+(-269.764*C5)+(7.221*D5)+(26.964*E5)+(-18.93*F5)+(6.801*G5)+(-2.547*H5)+(1.155*J5)+(0.013*I5))</f>
        <v>6.740600000000263E-2</v>
      </c>
      <c r="T5">
        <f>(M5-S5)*(M5-S5)</f>
        <v>5.4580171350002676E-2</v>
      </c>
    </row>
    <row r="6" spans="1:20" x14ac:dyDescent="0.25">
      <c r="A6">
        <v>2</v>
      </c>
      <c r="B6">
        <v>-1.6E-2</v>
      </c>
      <c r="C6">
        <v>-0.16500000000000001</v>
      </c>
      <c r="D6">
        <v>-0.14499999999999999</v>
      </c>
      <c r="E6">
        <v>7.8E-2</v>
      </c>
      <c r="F6">
        <v>-0.184</v>
      </c>
      <c r="G6">
        <v>-0.157</v>
      </c>
      <c r="H6">
        <v>-7.8E-2</v>
      </c>
      <c r="I6">
        <v>73.19</v>
      </c>
      <c r="J6">
        <v>-0.99</v>
      </c>
      <c r="K6">
        <v>333.81</v>
      </c>
      <c r="L6">
        <v>3.5</v>
      </c>
      <c r="M6" s="3">
        <f t="shared" ref="M6:M19" si="0">LOG(L6)</f>
        <v>0.54406804435027567</v>
      </c>
      <c r="O6" s="3">
        <f t="shared" ref="O6:O19" si="1">((-61.176)+(0.029*I6)+(1.721*J6)+(-0.01*K6)+(-26.843*F6)+(-352.901*C6)+(-54.178*B6)+(9.881*D6)+(35.89*E6)+(7.517*G6)+(-5.327*H6))</f>
        <v>0.5412570000000021</v>
      </c>
      <c r="P6">
        <f t="shared" ref="P6:P19" si="2">(M6-O6)*(M6-O6)</f>
        <v>7.9019703392049718E-6</v>
      </c>
      <c r="Q6">
        <f t="shared" ref="Q6:Q19" si="3">((-46.856+(-41.39*B6)+(-268.199*C6)+(7.028*D6)+(30.207*E6)+(-18.951*F6)+(6.784*G6)+(-2.751*H6)+(1.349*J6)))</f>
        <v>0.69712500000000044</v>
      </c>
      <c r="R6">
        <f t="shared" ref="R6:R19" si="4">(M6-Q6)*(M6-Q6)</f>
        <v>2.3426431672761816E-2</v>
      </c>
      <c r="S6">
        <f t="shared" ref="S6:S19" si="5">((-47.852)+(-38.83*B6)+(-269.764*C6)+(7.221*D6)+(26.964*E6)+(-18.93*F6)+(6.801*G6)+(-2.547*H6)+(1.155*J6)+(0.013*I6))</f>
        <v>0.75853600000000243</v>
      </c>
      <c r="T6">
        <f t="shared" ref="T6:T19" si="6">(M6-S6)*(M6-S6)</f>
        <v>4.5996504000573167E-2</v>
      </c>
    </row>
    <row r="7" spans="1:20" x14ac:dyDescent="0.25">
      <c r="A7">
        <v>3</v>
      </c>
      <c r="B7">
        <v>4.5999999999999999E-2</v>
      </c>
      <c r="C7">
        <v>-0.16800000000000001</v>
      </c>
      <c r="D7">
        <v>-0.22</v>
      </c>
      <c r="E7">
        <v>7.0999999999999994E-2</v>
      </c>
      <c r="F7">
        <v>-0.22900000000000001</v>
      </c>
      <c r="G7">
        <v>-0.157</v>
      </c>
      <c r="H7">
        <v>-8.1000000000000003E-2</v>
      </c>
      <c r="I7">
        <v>62.7</v>
      </c>
      <c r="J7">
        <v>-0.46</v>
      </c>
      <c r="K7">
        <v>264.56</v>
      </c>
      <c r="L7">
        <v>0.57999999999999996</v>
      </c>
      <c r="M7" s="3">
        <f t="shared" si="0"/>
        <v>-0.23657200643706275</v>
      </c>
      <c r="O7" s="3">
        <f t="shared" si="1"/>
        <v>-0.22704499999999456</v>
      </c>
      <c r="P7">
        <f t="shared" si="2"/>
        <v>9.0763851651938762E-5</v>
      </c>
      <c r="Q7">
        <f t="shared" si="3"/>
        <v>-0.22698899999999511</v>
      </c>
      <c r="R7">
        <f t="shared" si="4"/>
        <v>9.1834012372879768E-5</v>
      </c>
      <c r="S7">
        <f t="shared" si="5"/>
        <v>-0.23468399999999134</v>
      </c>
      <c r="T7">
        <f t="shared" si="6"/>
        <v>3.5645683064230592E-6</v>
      </c>
    </row>
    <row r="8" spans="1:20" x14ac:dyDescent="0.25">
      <c r="A8">
        <v>4</v>
      </c>
      <c r="B8">
        <v>3.4000000000000002E-2</v>
      </c>
      <c r="C8">
        <v>-0.17499999999999999</v>
      </c>
      <c r="D8">
        <v>-0.153</v>
      </c>
      <c r="E8">
        <v>2.8000000000000001E-2</v>
      </c>
      <c r="F8">
        <v>-0.14699999999999999</v>
      </c>
      <c r="G8">
        <v>-0.14899999999999999</v>
      </c>
      <c r="H8">
        <v>-9.7000000000000003E-2</v>
      </c>
      <c r="I8">
        <v>62.05</v>
      </c>
      <c r="J8">
        <v>0.11</v>
      </c>
      <c r="K8">
        <v>291.79000000000002</v>
      </c>
      <c r="L8">
        <v>4.3</v>
      </c>
      <c r="M8" s="3">
        <f t="shared" si="0"/>
        <v>0.63346845557958653</v>
      </c>
      <c r="O8" s="3">
        <f t="shared" si="1"/>
        <v>0.64621699999999171</v>
      </c>
      <c r="P8">
        <f t="shared" si="2"/>
        <v>1.6252538483904413E-4</v>
      </c>
      <c r="Q8">
        <f t="shared" si="3"/>
        <v>0.63229499999999417</v>
      </c>
      <c r="R8">
        <f t="shared" si="4"/>
        <v>1.376997997276451E-6</v>
      </c>
      <c r="S8">
        <f t="shared" si="5"/>
        <v>0.63677900000000431</v>
      </c>
      <c r="T8">
        <f t="shared" si="6"/>
        <v>1.0959704359559312E-5</v>
      </c>
    </row>
    <row r="9" spans="1:20" x14ac:dyDescent="0.25">
      <c r="A9">
        <v>5</v>
      </c>
      <c r="B9">
        <v>-1.0999999999999999E-2</v>
      </c>
      <c r="C9">
        <v>-0.16600000000000001</v>
      </c>
      <c r="D9">
        <v>-0.217</v>
      </c>
      <c r="E9">
        <v>7.0000000000000007E-2</v>
      </c>
      <c r="F9">
        <v>-0.22800000000000001</v>
      </c>
      <c r="G9">
        <v>-0.156</v>
      </c>
      <c r="H9">
        <v>-7.8E-2</v>
      </c>
      <c r="I9">
        <v>64.02</v>
      </c>
      <c r="J9">
        <v>-1.39</v>
      </c>
      <c r="K9">
        <v>282.45</v>
      </c>
      <c r="L9">
        <v>2.2000000000000002</v>
      </c>
      <c r="M9" s="3">
        <f t="shared" si="0"/>
        <v>0.34242268082220628</v>
      </c>
      <c r="O9" s="3">
        <f t="shared" si="1"/>
        <v>0.37259500000000983</v>
      </c>
      <c r="P9">
        <f t="shared" si="2"/>
        <v>9.1036884456725201E-4</v>
      </c>
      <c r="Q9">
        <f t="shared" si="3"/>
        <v>0.31173000000000517</v>
      </c>
      <c r="R9">
        <f t="shared" si="4"/>
        <v>9.4204065605351197E-4</v>
      </c>
      <c r="S9">
        <f t="shared" si="5"/>
        <v>0.35703700000000393</v>
      </c>
      <c r="T9">
        <f t="shared" si="6"/>
        <v>2.1357832503054425E-4</v>
      </c>
    </row>
    <row r="10" spans="1:20" x14ac:dyDescent="0.25">
      <c r="A10">
        <v>6</v>
      </c>
      <c r="B10">
        <v>-2.1000000000000001E-2</v>
      </c>
      <c r="C10">
        <v>-0.161</v>
      </c>
      <c r="D10">
        <v>-0.14899999999999999</v>
      </c>
      <c r="E10">
        <v>6.3E-2</v>
      </c>
      <c r="F10">
        <v>-0.22500000000000001</v>
      </c>
      <c r="G10">
        <v>-0.157</v>
      </c>
      <c r="H10">
        <v>-7.6999999999999999E-2</v>
      </c>
      <c r="I10">
        <v>62.51</v>
      </c>
      <c r="J10">
        <v>-1.27</v>
      </c>
      <c r="K10">
        <v>270.35000000000002</v>
      </c>
      <c r="L10">
        <v>0.55000000000000004</v>
      </c>
      <c r="M10" s="3">
        <f t="shared" si="0"/>
        <v>-0.25963731050575611</v>
      </c>
      <c r="O10" s="3">
        <f t="shared" si="1"/>
        <v>-0.23909499999999723</v>
      </c>
      <c r="P10">
        <f t="shared" si="2"/>
        <v>4.2198652091501193E-4</v>
      </c>
      <c r="Q10">
        <f t="shared" si="3"/>
        <v>-0.25341799999999726</v>
      </c>
      <c r="R10">
        <f t="shared" si="4"/>
        <v>3.8679823167042491E-5</v>
      </c>
      <c r="S10">
        <f t="shared" si="5"/>
        <v>-0.24837099999999213</v>
      </c>
      <c r="T10">
        <f t="shared" si="6"/>
        <v>1.2692975241228801E-4</v>
      </c>
    </row>
    <row r="11" spans="1:20" x14ac:dyDescent="0.25">
      <c r="A11">
        <v>7</v>
      </c>
      <c r="B11">
        <v>-1.7999999999999999E-2</v>
      </c>
      <c r="C11">
        <v>-0.16400000000000001</v>
      </c>
      <c r="D11">
        <v>-0.21</v>
      </c>
      <c r="E11">
        <v>7.0999999999999994E-2</v>
      </c>
      <c r="F11">
        <v>-0.185</v>
      </c>
      <c r="G11">
        <v>-0.157</v>
      </c>
      <c r="H11">
        <v>-7.6999999999999999E-2</v>
      </c>
      <c r="I11">
        <v>63.12</v>
      </c>
      <c r="J11">
        <v>-1.17</v>
      </c>
      <c r="K11">
        <v>273.5</v>
      </c>
      <c r="L11">
        <v>0.26</v>
      </c>
      <c r="M11" s="3">
        <f t="shared" si="0"/>
        <v>-0.58502665202918203</v>
      </c>
      <c r="O11" s="3">
        <f t="shared" si="1"/>
        <v>-0.57397700000000373</v>
      </c>
      <c r="P11">
        <f t="shared" si="2"/>
        <v>1.2209480996592395E-4</v>
      </c>
      <c r="Q11">
        <f t="shared" si="3"/>
        <v>-0.38318300000000316</v>
      </c>
      <c r="R11">
        <f t="shared" si="4"/>
        <v>4.0740859864476245E-2</v>
      </c>
      <c r="S11">
        <f t="shared" si="5"/>
        <v>-0.41410799999999193</v>
      </c>
      <c r="T11">
        <f t="shared" si="6"/>
        <v>2.9213185611475369E-2</v>
      </c>
    </row>
    <row r="12" spans="1:20" x14ac:dyDescent="0.25">
      <c r="A12">
        <v>8</v>
      </c>
      <c r="B12">
        <v>-1.7000000000000001E-2</v>
      </c>
      <c r="C12">
        <v>-0.16400000000000001</v>
      </c>
      <c r="D12">
        <v>-0.21199999999999999</v>
      </c>
      <c r="E12">
        <v>6.6000000000000003E-2</v>
      </c>
      <c r="F12">
        <v>-0.22600000000000001</v>
      </c>
      <c r="G12">
        <v>-0.153</v>
      </c>
      <c r="H12">
        <v>-0.08</v>
      </c>
      <c r="I12">
        <v>62.51</v>
      </c>
      <c r="J12">
        <v>-1.27</v>
      </c>
      <c r="K12">
        <v>268.86</v>
      </c>
      <c r="L12">
        <v>1.7</v>
      </c>
      <c r="M12" s="3">
        <f>LOG(L12)</f>
        <v>0.23044892137827391</v>
      </c>
      <c r="O12" s="3">
        <f>((-61.176)+(0.029*I12)+(1.721*J12)+(-0.01*K12)+(-26.843*F12)+(-352.901*C12)+(-54.178*B12)+(9.881*D12)+(35.89*E12)+(7.517*G12)+(-5.327*H12))</f>
        <v>0.17585500000000109</v>
      </c>
      <c r="P12">
        <f>(M12-O12)*(M12-O12)</f>
        <v>2.980496251457034E-3</v>
      </c>
      <c r="Q12">
        <f>((-46.856+(-41.39*B12)+(-268.199*C12)+(7.028*D12)+(30.207*E12)+(-18.951*F12)+(6.784*G12)+(-2.751*H12)+(1.349*J12)))</f>
        <v>8.7815999999997674E-2</v>
      </c>
      <c r="R12">
        <f>(M12-Q12)*(M12-Q12)</f>
        <v>2.0344150260901531E-2</v>
      </c>
      <c r="S12">
        <f>((-47.852)+(-38.83*B12)+(-269.764*C12)+(7.221*D12)+(26.964*E12)+(-18.93*F12)+(6.801*G12)+(-2.547*H12)+(1.155*J12)+(0.013*I12))</f>
        <v>8.5345000000012328E-2</v>
      </c>
      <c r="T12">
        <f>(M12-S12)*(M12-S12)</f>
        <v>2.1055147999348718E-2</v>
      </c>
    </row>
    <row r="13" spans="1:20" x14ac:dyDescent="0.25">
      <c r="A13">
        <v>9</v>
      </c>
      <c r="B13">
        <v>-1.7999999999999999E-2</v>
      </c>
      <c r="C13">
        <v>-0.16400000000000001</v>
      </c>
      <c r="D13">
        <v>-0.21199999999999999</v>
      </c>
      <c r="E13">
        <v>6.6000000000000003E-2</v>
      </c>
      <c r="F13">
        <v>-0.22900000000000001</v>
      </c>
      <c r="G13">
        <v>-0.159</v>
      </c>
      <c r="H13">
        <v>-7.1999999999999995E-2</v>
      </c>
      <c r="I13">
        <v>62.51</v>
      </c>
      <c r="J13">
        <v>-1.27</v>
      </c>
      <c r="K13">
        <v>282.13</v>
      </c>
      <c r="L13">
        <v>1.1000000000000001</v>
      </c>
      <c r="M13" s="3">
        <f t="shared" si="0"/>
        <v>4.1392685158225077E-2</v>
      </c>
      <c r="O13" s="3">
        <f t="shared" si="1"/>
        <v>9.0143999999999613E-2</v>
      </c>
      <c r="P13">
        <f t="shared" si="2"/>
        <v>2.3766906988018262E-3</v>
      </c>
      <c r="Q13">
        <f t="shared" si="3"/>
        <v>0.12334699999999676</v>
      </c>
      <c r="R13">
        <f t="shared" si="4"/>
        <v>6.716509721184238E-3</v>
      </c>
      <c r="S13">
        <f t="shared" si="5"/>
        <v>0.11978300000000996</v>
      </c>
      <c r="T13">
        <f t="shared" si="6"/>
        <v>6.145041460994159E-3</v>
      </c>
    </row>
    <row r="15" spans="1:20" x14ac:dyDescent="0.25">
      <c r="A15">
        <v>10</v>
      </c>
      <c r="B15">
        <v>-1.7000000000000001E-2</v>
      </c>
      <c r="C15">
        <v>-0.16400000000000001</v>
      </c>
      <c r="D15">
        <v>-0.21199999999999999</v>
      </c>
      <c r="E15">
        <v>6.6000000000000003E-2</v>
      </c>
      <c r="F15">
        <v>-0.22700000000000001</v>
      </c>
      <c r="G15">
        <v>-9.5000000000000001E-2</v>
      </c>
      <c r="H15">
        <v>-7.6999999999999999E-2</v>
      </c>
      <c r="I15">
        <v>62.51</v>
      </c>
      <c r="J15">
        <v>-1.27</v>
      </c>
      <c r="K15">
        <v>281.76</v>
      </c>
      <c r="L15">
        <v>3</v>
      </c>
      <c r="M15" s="3">
        <f t="shared" si="0"/>
        <v>0.47712125471966244</v>
      </c>
      <c r="O15" s="3">
        <f t="shared" si="1"/>
        <v>0.49370299999999573</v>
      </c>
      <c r="P15">
        <f t="shared" si="2"/>
        <v>2.7495427654185544E-4</v>
      </c>
      <c r="Q15">
        <f t="shared" si="3"/>
        <v>0.49198599999999737</v>
      </c>
      <c r="R15">
        <f t="shared" si="4"/>
        <v>2.209606522492397E-4</v>
      </c>
      <c r="S15">
        <f t="shared" si="5"/>
        <v>0.49109200000001252</v>
      </c>
      <c r="T15">
        <f t="shared" si="6"/>
        <v>1.9518172368842413E-4</v>
      </c>
    </row>
    <row r="16" spans="1:20" x14ac:dyDescent="0.25">
      <c r="A16">
        <v>11</v>
      </c>
      <c r="B16">
        <v>-0.02</v>
      </c>
      <c r="C16">
        <v>-0.16400000000000001</v>
      </c>
      <c r="D16">
        <v>-0.21199999999999999</v>
      </c>
      <c r="E16">
        <v>6.6000000000000003E-2</v>
      </c>
      <c r="F16">
        <v>-0.23</v>
      </c>
      <c r="G16">
        <v>-0.159</v>
      </c>
      <c r="H16">
        <v>-1.2999999999999999E-2</v>
      </c>
      <c r="I16">
        <v>62.51</v>
      </c>
      <c r="J16">
        <v>-1.27</v>
      </c>
      <c r="K16">
        <v>264.88</v>
      </c>
      <c r="L16">
        <v>1.2</v>
      </c>
      <c r="M16" s="3">
        <f t="shared" si="0"/>
        <v>7.9181246047624818E-2</v>
      </c>
      <c r="O16" s="3">
        <f t="shared" si="1"/>
        <v>8.3549999999998945E-2</v>
      </c>
      <c r="P16">
        <f t="shared" si="2"/>
        <v>1.9086011096384557E-5</v>
      </c>
      <c r="Q16">
        <f t="shared" si="3"/>
        <v>6.2769000000003849E-2</v>
      </c>
      <c r="R16">
        <f t="shared" si="4"/>
        <v>2.6936182032765007E-4</v>
      </c>
      <c r="S16">
        <f t="shared" si="5"/>
        <v>6.6100000000011705E-2</v>
      </c>
      <c r="T16">
        <f t="shared" si="6"/>
        <v>1.7111899815819368E-4</v>
      </c>
    </row>
    <row r="17" spans="1:20" x14ac:dyDescent="0.25">
      <c r="A17">
        <v>12</v>
      </c>
      <c r="B17">
        <v>-1.9E-2</v>
      </c>
      <c r="C17">
        <v>-0.16500000000000001</v>
      </c>
      <c r="D17">
        <v>-0.21099999999999999</v>
      </c>
      <c r="E17">
        <v>7.2999999999999995E-2</v>
      </c>
      <c r="F17">
        <v>-0.18099999999999999</v>
      </c>
      <c r="G17">
        <v>-0.157</v>
      </c>
      <c r="H17">
        <v>-7.6999999999999999E-2</v>
      </c>
      <c r="I17">
        <v>72.400000000000006</v>
      </c>
      <c r="J17">
        <v>-0.36</v>
      </c>
      <c r="K17">
        <v>325.58999999999997</v>
      </c>
      <c r="L17">
        <v>8.1999999999999993</v>
      </c>
      <c r="M17" s="3">
        <f t="shared" si="0"/>
        <v>0.91381385238371671</v>
      </c>
      <c r="O17" s="3">
        <f t="shared" si="1"/>
        <v>0.92985900000000621</v>
      </c>
      <c r="P17">
        <f t="shared" si="2"/>
        <v>2.5744676202852068E-4</v>
      </c>
      <c r="Q17">
        <f t="shared" si="3"/>
        <v>0.99667799999999918</v>
      </c>
      <c r="R17">
        <f t="shared" si="4"/>
        <v>6.8664669601730512E-3</v>
      </c>
      <c r="S17">
        <f t="shared" si="5"/>
        <v>0.92166300000000057</v>
      </c>
      <c r="T17">
        <f t="shared" si="6"/>
        <v>6.1609118302214568E-5</v>
      </c>
    </row>
    <row r="18" spans="1:20" x14ac:dyDescent="0.25">
      <c r="A18">
        <v>13</v>
      </c>
      <c r="B18">
        <v>-1.9E-2</v>
      </c>
      <c r="C18">
        <v>-0.16400000000000001</v>
      </c>
      <c r="D18">
        <v>-0.20799999999999999</v>
      </c>
      <c r="E18">
        <v>6.8000000000000005E-2</v>
      </c>
      <c r="F18">
        <v>-0.17699999999999999</v>
      </c>
      <c r="G18">
        <v>-0.156</v>
      </c>
      <c r="H18">
        <v>-7.8E-2</v>
      </c>
      <c r="I18">
        <v>77</v>
      </c>
      <c r="J18">
        <v>0.03</v>
      </c>
      <c r="K18">
        <v>341.53</v>
      </c>
      <c r="L18">
        <v>9.1999999999999993</v>
      </c>
      <c r="M18" s="3">
        <f t="shared" si="0"/>
        <v>0.96378782734555524</v>
      </c>
      <c r="O18" s="3">
        <f t="shared" si="1"/>
        <v>0.97781299999999804</v>
      </c>
      <c r="P18">
        <f t="shared" si="2"/>
        <v>1.9670546798693033E-4</v>
      </c>
      <c r="Q18">
        <f t="shared" si="3"/>
        <v>1.058368999999997</v>
      </c>
      <c r="R18">
        <f t="shared" si="4"/>
        <v>8.9455982206893235E-3</v>
      </c>
      <c r="S18">
        <f t="shared" si="5"/>
        <v>0.98262000000000616</v>
      </c>
      <c r="T18">
        <f t="shared" si="6"/>
        <v>3.5465072688704895E-4</v>
      </c>
    </row>
    <row r="19" spans="1:20" x14ac:dyDescent="0.25">
      <c r="A19">
        <v>14</v>
      </c>
      <c r="B19">
        <v>-1.7999999999999999E-2</v>
      </c>
      <c r="C19">
        <v>-0.16400000000000001</v>
      </c>
      <c r="D19">
        <v>-0.215</v>
      </c>
      <c r="E19">
        <v>7.0999999999999994E-2</v>
      </c>
      <c r="F19">
        <v>-0.17</v>
      </c>
      <c r="G19">
        <v>-0.156</v>
      </c>
      <c r="H19">
        <v>-7.8E-2</v>
      </c>
      <c r="I19">
        <v>91.88</v>
      </c>
      <c r="J19">
        <v>-0.16</v>
      </c>
      <c r="K19">
        <v>333.99</v>
      </c>
      <c r="L19">
        <v>8.6999999999999993</v>
      </c>
      <c r="M19" s="3">
        <f t="shared" si="0"/>
        <v>0.93951925261861846</v>
      </c>
      <c r="O19" s="3">
        <f t="shared" si="1"/>
        <v>0.95416700000000665</v>
      </c>
      <c r="P19">
        <f t="shared" si="2"/>
        <v>2.145565033489645E-4</v>
      </c>
      <c r="Q19">
        <f t="shared" si="3"/>
        <v>0.6694369999999974</v>
      </c>
      <c r="R19">
        <f t="shared" si="4"/>
        <v>7.2944423179548648E-2</v>
      </c>
      <c r="S19">
        <f t="shared" si="5"/>
        <v>0.81561500000000908</v>
      </c>
      <c r="T19">
        <f t="shared" si="6"/>
        <v>1.5352263816976169E-2</v>
      </c>
    </row>
    <row r="21" spans="1:20" x14ac:dyDescent="0.25">
      <c r="O21" s="3" t="s">
        <v>29</v>
      </c>
      <c r="P21">
        <v>2287.1729999999998</v>
      </c>
    </row>
    <row r="22" spans="1:20" x14ac:dyDescent="0.25">
      <c r="O22" s="3" t="s">
        <v>30</v>
      </c>
      <c r="P22">
        <f>FINV(0.05,10,2)</f>
        <v>19.395896723571752</v>
      </c>
    </row>
    <row r="23" spans="1:20" x14ac:dyDescent="0.25">
      <c r="O23" s="3" t="s">
        <v>31</v>
      </c>
      <c r="P23">
        <f>P21/P22</f>
        <v>117.92045671290917</v>
      </c>
    </row>
    <row r="24" spans="1:20" x14ac:dyDescent="0.25">
      <c r="J24" t="s">
        <v>32</v>
      </c>
    </row>
    <row r="25" spans="1:20" x14ac:dyDescent="0.25">
      <c r="J25">
        <f t="shared" ref="J25:J33" si="7">((-60.182)+(-52.957*B5)+(-347.637*C5)+(9.949*D5)+(36.003*E5)+(-26.129*F5)+(7.849*G5)+(-4.637*H5)+(1.699*J5)+(0.029*I5)+(0.01*K5))</f>
        <v>4.9909650000000045</v>
      </c>
      <c r="K25">
        <v>0.3010299956639812</v>
      </c>
    </row>
    <row r="26" spans="1:20" x14ac:dyDescent="0.25">
      <c r="J26">
        <f t="shared" si="7"/>
        <v>7.1067750000000043</v>
      </c>
      <c r="K26">
        <v>0.54406804435027567</v>
      </c>
    </row>
    <row r="27" spans="1:20" x14ac:dyDescent="0.25">
      <c r="J27">
        <f t="shared" si="7"/>
        <v>4.961631999999998</v>
      </c>
      <c r="K27">
        <v>-0.23657200643706275</v>
      </c>
    </row>
    <row r="28" spans="1:20" x14ac:dyDescent="0.25">
      <c r="J28">
        <f t="shared" si="7"/>
        <v>6.3653149999999874</v>
      </c>
      <c r="K28">
        <v>0.63346845557958653</v>
      </c>
    </row>
    <row r="29" spans="1:20" x14ac:dyDescent="0.25">
      <c r="J29">
        <f t="shared" si="7"/>
        <v>5.8836700000000004</v>
      </c>
      <c r="K29">
        <v>0.34242268082220628</v>
      </c>
    </row>
    <row r="30" spans="1:20" x14ac:dyDescent="0.25">
      <c r="J30">
        <f t="shared" si="7"/>
        <v>5.0477829999999999</v>
      </c>
      <c r="K30">
        <v>-0.25963731050575611</v>
      </c>
    </row>
    <row r="31" spans="1:20" x14ac:dyDescent="0.25">
      <c r="J31">
        <f t="shared" si="7"/>
        <v>4.7868880000000029</v>
      </c>
      <c r="K31">
        <v>-0.58502665202918203</v>
      </c>
    </row>
    <row r="32" spans="1:20" x14ac:dyDescent="0.25">
      <c r="J32">
        <f t="shared" si="7"/>
        <v>5.4166240000000059</v>
      </c>
      <c r="K32">
        <v>4.1392685158225077E-2</v>
      </c>
    </row>
    <row r="33" spans="1:20" x14ac:dyDescent="0.25">
      <c r="J33">
        <f t="shared" si="7"/>
        <v>5.5964780000000065</v>
      </c>
      <c r="K33">
        <v>0.47712125471966244</v>
      </c>
    </row>
    <row r="34" spans="1:20" x14ac:dyDescent="0.25">
      <c r="J34">
        <f t="shared" ref="J34:J35" si="8">((-60.182)+(-52.957*B15)+(-347.637*C15)+(9.949*D15)+(36.003*E15)+(-26.129*F15)+(7.849*G15)+(-4.637*H15)+(1.699*J15)+(0.029*I15)+(0.01*K15))</f>
        <v>6.0130840000000063</v>
      </c>
      <c r="K34">
        <v>7.9181246047624818E-2</v>
      </c>
    </row>
    <row r="35" spans="1:20" x14ac:dyDescent="0.25">
      <c r="J35">
        <f t="shared" si="8"/>
        <v>5.2824380000000035</v>
      </c>
      <c r="K35">
        <v>0.91381385238371671</v>
      </c>
    </row>
    <row r="37" spans="1:20" x14ac:dyDescent="0.25">
      <c r="A37">
        <v>8</v>
      </c>
      <c r="B37">
        <v>-1.7000000000000001E-2</v>
      </c>
      <c r="C37">
        <v>-0.16400000000000001</v>
      </c>
      <c r="D37">
        <v>-0.21199999999999999</v>
      </c>
      <c r="E37">
        <v>6.6000000000000003E-2</v>
      </c>
      <c r="F37">
        <v>-0.22600000000000001</v>
      </c>
      <c r="G37">
        <v>-0.153</v>
      </c>
      <c r="H37">
        <v>-0.08</v>
      </c>
      <c r="I37">
        <v>62.51</v>
      </c>
      <c r="J37">
        <v>-1.27</v>
      </c>
      <c r="K37">
        <v>268.86</v>
      </c>
      <c r="L37">
        <v>1.7</v>
      </c>
      <c r="M37" s="3">
        <f>LOG(L37)</f>
        <v>0.23044892137827391</v>
      </c>
      <c r="O37" s="3">
        <f>((-61.176)+(0.029*I37)+(1.721*J37)+(-0.01*K37)+(-26.843*F37)+(-352.901*C37)+(-54.178*B37)+(9.881*D37)+(35.89*E37)+(7.517*G37)+(-5.327*H37))</f>
        <v>0.17585500000000109</v>
      </c>
      <c r="P37">
        <f>(M37-O37)*(M37-O37)</f>
        <v>2.980496251457034E-3</v>
      </c>
      <c r="Q37">
        <f>((-46.856+(-41.39*B37)+(-268.199*C37)+(7.028*D37)+(30.207*E37)+(-18.951*F37)+(6.784*G37)+(-2.751*H37)+(1.349*J37)))</f>
        <v>8.7815999999997674E-2</v>
      </c>
      <c r="R37">
        <f>(M37-Q37)*(M37-Q37)</f>
        <v>2.0344150260901531E-2</v>
      </c>
      <c r="S37">
        <f>((-47.852)+(-38.83*B37)+(-269.764*C37)+(7.221*D37)+(26.964*E37)+(-18.93*F37)+(6.801*G37)+(-2.547*H37)+(1.155*J37)+(0.013*I37))</f>
        <v>8.5345000000012328E-2</v>
      </c>
      <c r="T37">
        <f>(M37-S37)*(M37-S37)</f>
        <v>2.1055147999348718E-2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T18"/>
  <sheetViews>
    <sheetView zoomScale="85" zoomScaleNormal="85" workbookViewId="0">
      <selection activeCell="O6" sqref="O6"/>
    </sheetView>
  </sheetViews>
  <sheetFormatPr defaultRowHeight="15" x14ac:dyDescent="0.25"/>
  <cols>
    <col min="13" max="13" width="9.140625" style="3"/>
    <col min="17" max="17" width="9.140625" style="3"/>
  </cols>
  <sheetData>
    <row r="4" spans="1:20" x14ac:dyDescent="0.25">
      <c r="A4" t="s">
        <v>8</v>
      </c>
      <c r="B4" t="s">
        <v>9</v>
      </c>
      <c r="C4" t="s">
        <v>10</v>
      </c>
      <c r="D4" t="s">
        <v>12</v>
      </c>
      <c r="E4" t="s">
        <v>13</v>
      </c>
      <c r="F4" t="s">
        <v>14</v>
      </c>
      <c r="G4" t="s">
        <v>18</v>
      </c>
      <c r="H4" t="s">
        <v>19</v>
      </c>
      <c r="I4" t="s">
        <v>2</v>
      </c>
      <c r="J4" t="s">
        <v>3</v>
      </c>
      <c r="K4" t="s">
        <v>5</v>
      </c>
      <c r="L4" t="s">
        <v>7</v>
      </c>
      <c r="M4" s="3" t="s">
        <v>22</v>
      </c>
      <c r="O4" t="s">
        <v>23</v>
      </c>
      <c r="P4" t="s">
        <v>25</v>
      </c>
      <c r="Q4" s="3" t="s">
        <v>24</v>
      </c>
      <c r="R4" t="s">
        <v>26</v>
      </c>
      <c r="S4" t="s">
        <v>27</v>
      </c>
      <c r="T4" t="s">
        <v>28</v>
      </c>
    </row>
    <row r="5" spans="1:20" x14ac:dyDescent="0.25">
      <c r="A5">
        <v>1</v>
      </c>
      <c r="B5">
        <v>-1.6E-2</v>
      </c>
      <c r="C5">
        <v>-0.16500000000000001</v>
      </c>
      <c r="D5">
        <v>-0.14499999999999999</v>
      </c>
      <c r="E5">
        <v>7.8E-2</v>
      </c>
      <c r="F5">
        <v>-0.184</v>
      </c>
      <c r="G5">
        <v>-0.157</v>
      </c>
      <c r="H5">
        <v>-7.8E-2</v>
      </c>
      <c r="I5">
        <v>58.23</v>
      </c>
      <c r="J5">
        <v>-1.42</v>
      </c>
      <c r="K5">
        <v>238.67</v>
      </c>
      <c r="L5">
        <v>2</v>
      </c>
      <c r="M5" s="3">
        <v>0.3010299956639812</v>
      </c>
      <c r="O5">
        <v>0.31878700000000088</v>
      </c>
      <c r="P5">
        <v>3.1531120298942163E-4</v>
      </c>
      <c r="Q5" s="3">
        <v>0.11705500000000058</v>
      </c>
      <c r="R5">
        <v>3.384679902956169E-2</v>
      </c>
      <c r="S5">
        <v>6.740600000000263E-2</v>
      </c>
      <c r="T5">
        <v>5.4580171350002676E-2</v>
      </c>
    </row>
    <row r="6" spans="1:20" x14ac:dyDescent="0.25">
      <c r="A6">
        <v>2</v>
      </c>
      <c r="B6">
        <v>-1.6E-2</v>
      </c>
      <c r="C6">
        <v>-0.16500000000000001</v>
      </c>
      <c r="D6">
        <v>-0.14499999999999999</v>
      </c>
      <c r="E6">
        <v>7.8E-2</v>
      </c>
      <c r="F6">
        <v>-0.184</v>
      </c>
      <c r="G6">
        <v>-0.157</v>
      </c>
      <c r="H6">
        <v>-7.8E-2</v>
      </c>
      <c r="I6">
        <v>73.19</v>
      </c>
      <c r="J6">
        <v>-0.99</v>
      </c>
      <c r="K6">
        <v>333.81</v>
      </c>
      <c r="L6">
        <v>3.5</v>
      </c>
      <c r="M6" s="3">
        <v>0.54406804435027567</v>
      </c>
      <c r="O6">
        <v>0.5412570000000021</v>
      </c>
      <c r="P6">
        <v>7.9019703392049718E-6</v>
      </c>
      <c r="Q6" s="3">
        <v>0.69712500000000044</v>
      </c>
      <c r="R6">
        <v>2.3426431672761816E-2</v>
      </c>
      <c r="S6">
        <v>0.75853600000000243</v>
      </c>
      <c r="T6">
        <v>4.5996504000573167E-2</v>
      </c>
    </row>
    <row r="7" spans="1:20" x14ac:dyDescent="0.25">
      <c r="A7">
        <v>3</v>
      </c>
      <c r="B7">
        <v>4.5999999999999999E-2</v>
      </c>
      <c r="C7">
        <v>-0.16800000000000001</v>
      </c>
      <c r="D7">
        <v>-0.22</v>
      </c>
      <c r="E7">
        <v>7.0999999999999994E-2</v>
      </c>
      <c r="F7">
        <v>-0.22900000000000001</v>
      </c>
      <c r="G7">
        <v>-0.157</v>
      </c>
      <c r="H7">
        <v>-8.1000000000000003E-2</v>
      </c>
      <c r="I7">
        <v>62.7</v>
      </c>
      <c r="J7">
        <v>-0.46</v>
      </c>
      <c r="K7">
        <v>264.56</v>
      </c>
      <c r="L7">
        <v>0.57999999999999996</v>
      </c>
      <c r="M7" s="3">
        <v>-0.23657200643706275</v>
      </c>
      <c r="O7">
        <v>-0.22704499999999456</v>
      </c>
      <c r="P7">
        <v>9.0763851651938762E-5</v>
      </c>
      <c r="Q7" s="3">
        <v>-0.22698899999999511</v>
      </c>
      <c r="R7">
        <v>9.1834012372879768E-5</v>
      </c>
      <c r="S7">
        <v>-0.23468399999999134</v>
      </c>
      <c r="T7">
        <v>3.5645683064230592E-6</v>
      </c>
    </row>
    <row r="8" spans="1:20" x14ac:dyDescent="0.25">
      <c r="A8">
        <v>4</v>
      </c>
      <c r="B8">
        <v>3.4000000000000002E-2</v>
      </c>
      <c r="C8">
        <v>-0.17499999999999999</v>
      </c>
      <c r="D8">
        <v>-0.153</v>
      </c>
      <c r="E8">
        <v>2.8000000000000001E-2</v>
      </c>
      <c r="F8">
        <v>-0.14699999999999999</v>
      </c>
      <c r="G8">
        <v>-0.14899999999999999</v>
      </c>
      <c r="H8">
        <v>-9.7000000000000003E-2</v>
      </c>
      <c r="I8">
        <v>62.05</v>
      </c>
      <c r="J8">
        <v>0.11</v>
      </c>
      <c r="K8">
        <v>291.79000000000002</v>
      </c>
      <c r="L8">
        <v>4.3</v>
      </c>
      <c r="M8" s="3">
        <v>0.63346845557958653</v>
      </c>
      <c r="O8">
        <v>0.64621699999999171</v>
      </c>
      <c r="P8">
        <v>1.6252538483904413E-4</v>
      </c>
      <c r="Q8" s="3">
        <v>0.63229499999999417</v>
      </c>
      <c r="R8">
        <v>1.376997997276451E-6</v>
      </c>
      <c r="S8">
        <v>0.63677900000000431</v>
      </c>
      <c r="T8">
        <v>1.0959704359559312E-5</v>
      </c>
    </row>
    <row r="9" spans="1:20" x14ac:dyDescent="0.25">
      <c r="A9">
        <v>5</v>
      </c>
      <c r="B9">
        <v>-1.0999999999999999E-2</v>
      </c>
      <c r="C9">
        <v>-0.16600000000000001</v>
      </c>
      <c r="D9">
        <v>-0.217</v>
      </c>
      <c r="E9">
        <v>7.0000000000000007E-2</v>
      </c>
      <c r="F9">
        <v>-0.22800000000000001</v>
      </c>
      <c r="G9">
        <v>-0.156</v>
      </c>
      <c r="H9">
        <v>-7.8E-2</v>
      </c>
      <c r="I9">
        <v>64.02</v>
      </c>
      <c r="J9">
        <v>-1.39</v>
      </c>
      <c r="K9">
        <v>282.45</v>
      </c>
      <c r="L9">
        <v>2.2000000000000002</v>
      </c>
      <c r="M9" s="3">
        <v>0.34242268082220628</v>
      </c>
      <c r="O9">
        <v>0.37259500000000983</v>
      </c>
      <c r="P9">
        <v>9.1036884456725201E-4</v>
      </c>
      <c r="Q9" s="3">
        <v>0.31173000000000517</v>
      </c>
      <c r="R9">
        <v>9.4204065605351197E-4</v>
      </c>
      <c r="S9">
        <v>0.35703700000000393</v>
      </c>
      <c r="T9">
        <v>2.1357832503054425E-4</v>
      </c>
    </row>
    <row r="10" spans="1:20" x14ac:dyDescent="0.25">
      <c r="A10">
        <v>6</v>
      </c>
      <c r="B10">
        <v>-2.1000000000000001E-2</v>
      </c>
      <c r="C10">
        <v>-0.161</v>
      </c>
      <c r="D10">
        <v>-0.14899999999999999</v>
      </c>
      <c r="E10">
        <v>6.3E-2</v>
      </c>
      <c r="F10">
        <v>-0.22500000000000001</v>
      </c>
      <c r="G10">
        <v>-0.157</v>
      </c>
      <c r="H10">
        <v>-7.6999999999999999E-2</v>
      </c>
      <c r="I10">
        <v>62.51</v>
      </c>
      <c r="J10">
        <v>-1.27</v>
      </c>
      <c r="K10">
        <v>270.35000000000002</v>
      </c>
      <c r="L10">
        <v>0.55000000000000004</v>
      </c>
      <c r="M10" s="3">
        <v>-0.25963731050575611</v>
      </c>
      <c r="O10">
        <v>-0.23909499999999723</v>
      </c>
      <c r="P10">
        <v>4.2198652091501193E-4</v>
      </c>
      <c r="Q10" s="3">
        <v>-0.25341799999999726</v>
      </c>
      <c r="R10">
        <v>3.8679823167042491E-5</v>
      </c>
      <c r="S10">
        <v>-0.24837099999999213</v>
      </c>
      <c r="T10">
        <v>1.2692975241228801E-4</v>
      </c>
    </row>
    <row r="11" spans="1:20" x14ac:dyDescent="0.25">
      <c r="A11">
        <v>7</v>
      </c>
      <c r="B11">
        <v>-1.7999999999999999E-2</v>
      </c>
      <c r="C11">
        <v>-0.16400000000000001</v>
      </c>
      <c r="D11">
        <v>-0.21</v>
      </c>
      <c r="E11">
        <v>7.0999999999999994E-2</v>
      </c>
      <c r="F11">
        <v>-0.185</v>
      </c>
      <c r="G11">
        <v>-0.157</v>
      </c>
      <c r="H11">
        <v>-7.6999999999999999E-2</v>
      </c>
      <c r="I11">
        <v>63.12</v>
      </c>
      <c r="J11">
        <v>-1.17</v>
      </c>
      <c r="K11">
        <v>273.5</v>
      </c>
      <c r="L11">
        <v>0.26</v>
      </c>
      <c r="M11" s="3">
        <v>-0.58502665202918203</v>
      </c>
      <c r="O11">
        <v>-0.57397700000000373</v>
      </c>
      <c r="P11">
        <v>1.2209480996592395E-4</v>
      </c>
      <c r="Q11" s="3">
        <v>-0.38318300000000316</v>
      </c>
      <c r="R11">
        <v>4.0740859864476245E-2</v>
      </c>
      <c r="S11">
        <v>-0.41410799999999193</v>
      </c>
      <c r="T11">
        <v>2.9213185611475369E-2</v>
      </c>
    </row>
    <row r="12" spans="1:20" x14ac:dyDescent="0.25">
      <c r="A12">
        <v>8</v>
      </c>
      <c r="B12">
        <v>-1.7000000000000001E-2</v>
      </c>
      <c r="C12">
        <v>-0.16400000000000001</v>
      </c>
      <c r="D12">
        <v>-0.21199999999999999</v>
      </c>
      <c r="E12">
        <v>6.6000000000000003E-2</v>
      </c>
      <c r="F12">
        <v>-0.22600000000000001</v>
      </c>
      <c r="G12">
        <v>-0.153</v>
      </c>
      <c r="H12">
        <v>-0.08</v>
      </c>
      <c r="I12">
        <v>62.51</v>
      </c>
      <c r="J12">
        <v>-1.27</v>
      </c>
      <c r="K12">
        <v>268.86</v>
      </c>
      <c r="L12">
        <v>1.7</v>
      </c>
      <c r="M12" s="3">
        <v>0.23044892137827391</v>
      </c>
      <c r="O12">
        <v>0.17585500000000109</v>
      </c>
      <c r="P12">
        <v>2.980496251457034E-3</v>
      </c>
      <c r="Q12" s="3">
        <v>8.7815999999997674E-2</v>
      </c>
      <c r="R12">
        <v>2.0344150260901531E-2</v>
      </c>
      <c r="S12">
        <v>8.5345000000012328E-2</v>
      </c>
      <c r="T12">
        <v>2.1055147999348718E-2</v>
      </c>
    </row>
    <row r="13" spans="1:20" x14ac:dyDescent="0.25">
      <c r="A13">
        <v>9</v>
      </c>
      <c r="B13">
        <v>-1.7999999999999999E-2</v>
      </c>
      <c r="C13">
        <v>-0.16400000000000001</v>
      </c>
      <c r="D13">
        <v>-0.21199999999999999</v>
      </c>
      <c r="E13">
        <v>6.6000000000000003E-2</v>
      </c>
      <c r="F13">
        <v>-0.22900000000000001</v>
      </c>
      <c r="G13">
        <v>-0.159</v>
      </c>
      <c r="H13">
        <v>-7.1999999999999995E-2</v>
      </c>
      <c r="I13">
        <v>62.51</v>
      </c>
      <c r="J13">
        <v>-1.27</v>
      </c>
      <c r="K13">
        <v>282.13</v>
      </c>
      <c r="L13">
        <v>1.1000000000000001</v>
      </c>
      <c r="M13" s="3">
        <v>4.1392685158225077E-2</v>
      </c>
      <c r="O13">
        <v>9.0143999999999613E-2</v>
      </c>
      <c r="P13">
        <v>2.3766906988018262E-3</v>
      </c>
      <c r="Q13" s="3">
        <v>0.12334699999999676</v>
      </c>
      <c r="R13">
        <v>6.716509721184238E-3</v>
      </c>
      <c r="S13">
        <v>0.11978300000000996</v>
      </c>
      <c r="T13">
        <v>6.145041460994159E-3</v>
      </c>
    </row>
    <row r="14" spans="1:20" x14ac:dyDescent="0.25">
      <c r="A14">
        <v>10</v>
      </c>
      <c r="B14">
        <v>-1.7000000000000001E-2</v>
      </c>
      <c r="C14">
        <v>-0.16400000000000001</v>
      </c>
      <c r="D14">
        <v>-0.21199999999999999</v>
      </c>
      <c r="E14">
        <v>6.6000000000000003E-2</v>
      </c>
      <c r="F14">
        <v>-0.22700000000000001</v>
      </c>
      <c r="G14">
        <v>-9.5000000000000001E-2</v>
      </c>
      <c r="H14">
        <v>-7.6999999999999999E-2</v>
      </c>
      <c r="I14">
        <v>62.51</v>
      </c>
      <c r="J14">
        <v>-1.27</v>
      </c>
      <c r="K14">
        <v>281.76</v>
      </c>
      <c r="L14">
        <v>3</v>
      </c>
      <c r="M14" s="3">
        <v>0.47712125471966244</v>
      </c>
      <c r="O14">
        <v>0.49370299999999573</v>
      </c>
      <c r="P14">
        <v>2.7495427654185544E-4</v>
      </c>
      <c r="Q14" s="3">
        <v>0.49198599999999737</v>
      </c>
      <c r="R14">
        <v>2.209606522492397E-4</v>
      </c>
      <c r="S14">
        <v>0.49109200000001252</v>
      </c>
      <c r="T14">
        <v>1.9518172368842413E-4</v>
      </c>
    </row>
    <row r="15" spans="1:20" x14ac:dyDescent="0.25">
      <c r="A15">
        <v>11</v>
      </c>
      <c r="B15">
        <v>-0.02</v>
      </c>
      <c r="C15">
        <v>-0.16400000000000001</v>
      </c>
      <c r="D15">
        <v>-0.21199999999999999</v>
      </c>
      <c r="E15">
        <v>6.6000000000000003E-2</v>
      </c>
      <c r="F15">
        <v>-0.23</v>
      </c>
      <c r="G15">
        <v>-0.159</v>
      </c>
      <c r="H15">
        <v>-1.2999999999999999E-2</v>
      </c>
      <c r="I15">
        <v>62.51</v>
      </c>
      <c r="J15">
        <v>-1.27</v>
      </c>
      <c r="K15">
        <v>264.88</v>
      </c>
      <c r="L15">
        <v>1.2</v>
      </c>
      <c r="M15" s="3">
        <v>7.9181246047624818E-2</v>
      </c>
      <c r="O15">
        <v>8.3549999999998945E-2</v>
      </c>
      <c r="P15">
        <v>1.9086011096384557E-5</v>
      </c>
      <c r="Q15" s="3">
        <v>6.2769000000003849E-2</v>
      </c>
      <c r="R15">
        <v>2.6936182032765007E-4</v>
      </c>
      <c r="S15">
        <v>6.6100000000011705E-2</v>
      </c>
      <c r="T15">
        <v>1.7111899815819368E-4</v>
      </c>
    </row>
    <row r="16" spans="1:20" x14ac:dyDescent="0.25">
      <c r="A16">
        <v>12</v>
      </c>
      <c r="B16">
        <v>-1.9E-2</v>
      </c>
      <c r="C16">
        <v>-0.16500000000000001</v>
      </c>
      <c r="D16">
        <v>-0.21099999999999999</v>
      </c>
      <c r="E16">
        <v>7.2999999999999995E-2</v>
      </c>
      <c r="F16">
        <v>-0.18099999999999999</v>
      </c>
      <c r="G16">
        <v>-0.157</v>
      </c>
      <c r="H16">
        <v>-7.6999999999999999E-2</v>
      </c>
      <c r="I16">
        <v>72.400000000000006</v>
      </c>
      <c r="J16">
        <v>-0.36</v>
      </c>
      <c r="K16">
        <v>325.58999999999997</v>
      </c>
      <c r="L16">
        <v>8.1999999999999993</v>
      </c>
      <c r="M16" s="3">
        <v>0.91381385238371671</v>
      </c>
      <c r="O16">
        <v>0.92985900000000621</v>
      </c>
      <c r="P16">
        <v>2.5744676202852068E-4</v>
      </c>
      <c r="Q16" s="3">
        <v>0.99667799999999918</v>
      </c>
      <c r="R16">
        <v>6.8664669601730512E-3</v>
      </c>
      <c r="S16">
        <v>0.92166300000000057</v>
      </c>
      <c r="T16">
        <v>6.1609118302214568E-5</v>
      </c>
    </row>
    <row r="17" spans="1:20" x14ac:dyDescent="0.25">
      <c r="A17">
        <v>13</v>
      </c>
      <c r="B17">
        <v>-1.9E-2</v>
      </c>
      <c r="C17">
        <v>-0.16400000000000001</v>
      </c>
      <c r="D17">
        <v>-0.20799999999999999</v>
      </c>
      <c r="E17">
        <v>6.8000000000000005E-2</v>
      </c>
      <c r="F17">
        <v>-0.17699999999999999</v>
      </c>
      <c r="G17">
        <v>-0.156</v>
      </c>
      <c r="H17">
        <v>-7.8E-2</v>
      </c>
      <c r="I17">
        <v>77</v>
      </c>
      <c r="J17">
        <v>0.03</v>
      </c>
      <c r="K17">
        <v>341.53</v>
      </c>
      <c r="L17">
        <v>9.1999999999999993</v>
      </c>
      <c r="M17" s="3">
        <v>0.96378782734555524</v>
      </c>
      <c r="O17">
        <v>0.97781299999999804</v>
      </c>
      <c r="P17">
        <v>1.9670546798693033E-4</v>
      </c>
      <c r="Q17" s="3">
        <v>1.058368999999997</v>
      </c>
      <c r="R17">
        <v>8.9455982206893235E-3</v>
      </c>
      <c r="S17">
        <v>0.98262000000000616</v>
      </c>
      <c r="T17">
        <v>3.5465072688704895E-4</v>
      </c>
    </row>
    <row r="18" spans="1:20" x14ac:dyDescent="0.25">
      <c r="A18">
        <v>14</v>
      </c>
      <c r="B18">
        <v>-1.7999999999999999E-2</v>
      </c>
      <c r="C18">
        <v>-0.16400000000000001</v>
      </c>
      <c r="D18">
        <v>-0.215</v>
      </c>
      <c r="E18">
        <v>7.0999999999999994E-2</v>
      </c>
      <c r="F18">
        <v>-0.17</v>
      </c>
      <c r="G18">
        <v>-0.156</v>
      </c>
      <c r="H18">
        <v>-7.8E-2</v>
      </c>
      <c r="I18">
        <v>91.88</v>
      </c>
      <c r="J18">
        <v>-0.16</v>
      </c>
      <c r="K18">
        <v>333.99</v>
      </c>
      <c r="L18">
        <v>8.6999999999999993</v>
      </c>
      <c r="M18" s="3">
        <v>0.93951925261861846</v>
      </c>
      <c r="O18">
        <v>0.95416700000000665</v>
      </c>
      <c r="P18">
        <v>2.145565033489645E-4</v>
      </c>
      <c r="Q18" s="3">
        <v>0.6694369999999974</v>
      </c>
      <c r="R18">
        <v>7.2944423179548648E-2</v>
      </c>
      <c r="S18">
        <v>0.81561500000000908</v>
      </c>
      <c r="T18">
        <v>1.5352263816976169E-2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7</vt:i4>
      </vt:variant>
    </vt:vector>
  </HeadingPairs>
  <TitlesOfParts>
    <vt:vector size="7" baseType="lpstr">
      <vt:lpstr>PERCOBAAN 1</vt:lpstr>
      <vt:lpstr>PERCOBAAN 2</vt:lpstr>
      <vt:lpstr>PERCOBAAN 3 FIX</vt:lpstr>
      <vt:lpstr>Lembar1</vt:lpstr>
      <vt:lpstr>DATA SPSS PERCOBAAN 3</vt:lpstr>
      <vt:lpstr>Model 1 TYAS</vt:lpstr>
      <vt:lpstr>Model 2 TYAS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2021-04-23T06:40:30Z</dcterms:created>
  <dcterms:modified xsi:type="dcterms:W3CDTF">2022-10-29T00:31:43Z</dcterms:modified>
</cp:coreProperties>
</file>